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1" documentId="11_1DE0A7979713802FC4C10A5E1F8726E0244B5019" xr6:coauthVersionLast="47" xr6:coauthVersionMax="47" xr10:uidLastSave="{7753C00E-3EDE-429E-8AB5-E899FA77C749}"/>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R170" i="3"/>
  <c r="R169" i="3"/>
  <c r="R168" i="3"/>
  <c r="R167" i="3"/>
  <c r="R166" i="3"/>
  <c r="R165" i="3"/>
  <c r="R164" i="3"/>
  <c r="R163" i="3"/>
  <c r="R162" i="3"/>
  <c r="R161" i="3"/>
  <c r="R160" i="3"/>
  <c r="R159" i="3"/>
  <c r="R158" i="3"/>
  <c r="R157" i="3"/>
  <c r="R156" i="3"/>
  <c r="R155" i="3"/>
  <c r="R154" i="3"/>
  <c r="R153" i="3"/>
  <c r="R152" i="3"/>
  <c r="R151" i="3"/>
  <c r="O95" i="3"/>
  <c r="N95" i="3"/>
  <c r="M95" i="3"/>
  <c r="L95" i="3"/>
  <c r="K95" i="3"/>
  <c r="F95" i="3"/>
  <c r="E95" i="3"/>
  <c r="G95" i="3" s="1"/>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F56" i="3"/>
  <c r="E64" i="3" s="1"/>
  <c r="E56" i="3"/>
  <c r="D56" i="3"/>
  <c r="C56" i="3"/>
  <c r="F55" i="3"/>
  <c r="E63" i="3" s="1"/>
  <c r="E55" i="3"/>
  <c r="D55" i="3"/>
  <c r="C55" i="3"/>
  <c r="E54" i="3"/>
  <c r="D54" i="3"/>
  <c r="C54" i="3"/>
  <c r="W106" i="3" s="1"/>
  <c r="E53" i="3"/>
  <c r="D53" i="3"/>
  <c r="C53" i="3"/>
  <c r="F53" i="3" s="1"/>
  <c r="E52" i="3"/>
  <c r="D52" i="3"/>
  <c r="C52" i="3"/>
  <c r="S106"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F16" i="3" s="1"/>
  <c r="C9" i="3"/>
  <c r="D9" i="3" s="1"/>
  <c r="C8" i="3"/>
  <c r="D8" i="3" s="1"/>
  <c r="E80" i="3" l="1"/>
  <c r="D80" i="3"/>
  <c r="C80" i="3"/>
  <c r="E81" i="3"/>
  <c r="D81" i="3"/>
  <c r="C81" i="3"/>
  <c r="D38" i="3"/>
  <c r="E38" i="3"/>
  <c r="C38" i="3"/>
  <c r="E82" i="3"/>
  <c r="D82" i="3"/>
  <c r="C82" i="3"/>
  <c r="E39" i="3"/>
  <c r="D39" i="3"/>
  <c r="C39" i="3"/>
  <c r="E43" i="3"/>
  <c r="D43" i="3"/>
  <c r="C43" i="3"/>
  <c r="E83" i="3"/>
  <c r="D83" i="3"/>
  <c r="C83" i="3"/>
  <c r="E40" i="3"/>
  <c r="D40" i="3"/>
  <c r="C40" i="3"/>
  <c r="R134" i="3"/>
  <c r="R129" i="3"/>
  <c r="R124" i="3"/>
  <c r="R119" i="3"/>
  <c r="R114" i="3"/>
  <c r="R109" i="3"/>
  <c r="E20" i="3"/>
  <c r="D20" i="3"/>
  <c r="C20" i="3"/>
  <c r="R138" i="3"/>
  <c r="R133" i="3"/>
  <c r="R128" i="3"/>
  <c r="R123" i="3"/>
  <c r="R118" i="3"/>
  <c r="R113" i="3"/>
  <c r="R108" i="3"/>
  <c r="R137" i="3"/>
  <c r="R132" i="3"/>
  <c r="R127" i="3"/>
  <c r="R122" i="3"/>
  <c r="R117" i="3"/>
  <c r="R112" i="3"/>
  <c r="R136" i="3"/>
  <c r="R131" i="3"/>
  <c r="R126" i="3"/>
  <c r="R121" i="3"/>
  <c r="R116" i="3"/>
  <c r="R111" i="3"/>
  <c r="R135" i="3"/>
  <c r="R130" i="3"/>
  <c r="R125" i="3"/>
  <c r="R120" i="3"/>
  <c r="R115" i="3"/>
  <c r="R110" i="3"/>
  <c r="E42" i="3"/>
  <c r="D42" i="3"/>
  <c r="C42" i="3"/>
  <c r="V138" i="3"/>
  <c r="V133" i="3"/>
  <c r="V128" i="3"/>
  <c r="V123" i="3"/>
  <c r="V118" i="3"/>
  <c r="V113" i="3"/>
  <c r="V108" i="3"/>
  <c r="V137" i="3"/>
  <c r="V132" i="3"/>
  <c r="V127" i="3"/>
  <c r="V122" i="3"/>
  <c r="V117" i="3"/>
  <c r="V112" i="3"/>
  <c r="V136" i="3"/>
  <c r="V131" i="3"/>
  <c r="V126" i="3"/>
  <c r="V121" i="3"/>
  <c r="V116" i="3"/>
  <c r="V111" i="3"/>
  <c r="C61" i="3"/>
  <c r="V135" i="3"/>
  <c r="V130" i="3"/>
  <c r="V125" i="3"/>
  <c r="V120" i="3"/>
  <c r="V115" i="3"/>
  <c r="V110" i="3"/>
  <c r="E61" i="3"/>
  <c r="D61" i="3"/>
  <c r="V134" i="3"/>
  <c r="V129" i="3"/>
  <c r="V124" i="3"/>
  <c r="V119" i="3"/>
  <c r="V114" i="3"/>
  <c r="V109" i="3"/>
  <c r="E41" i="3"/>
  <c r="D41" i="3"/>
  <c r="C41" i="3"/>
  <c r="C7" i="3"/>
  <c r="D7" i="3" s="1"/>
  <c r="F52" i="3"/>
  <c r="C63" i="3"/>
  <c r="D63" i="3"/>
  <c r="Q106" i="3"/>
  <c r="F54" i="3"/>
  <c r="C64" i="3"/>
  <c r="D64" i="3"/>
  <c r="U106" i="3"/>
  <c r="T138" i="3" l="1"/>
  <c r="T133" i="3"/>
  <c r="T128" i="3"/>
  <c r="T123" i="3"/>
  <c r="T118" i="3"/>
  <c r="T113" i="3"/>
  <c r="T108" i="3"/>
  <c r="T137" i="3"/>
  <c r="T132" i="3"/>
  <c r="T127" i="3"/>
  <c r="T122" i="3"/>
  <c r="T117" i="3"/>
  <c r="T112" i="3"/>
  <c r="T136" i="3"/>
  <c r="T131" i="3"/>
  <c r="T126" i="3"/>
  <c r="T121" i="3"/>
  <c r="T116" i="3"/>
  <c r="T111" i="3"/>
  <c r="T135" i="3"/>
  <c r="T130" i="3"/>
  <c r="T125" i="3"/>
  <c r="T120" i="3"/>
  <c r="T115" i="3"/>
  <c r="T110" i="3"/>
  <c r="E60" i="3"/>
  <c r="D60" i="3"/>
  <c r="T134" i="3"/>
  <c r="T129" i="3"/>
  <c r="T124" i="3"/>
  <c r="T119" i="3"/>
  <c r="T114" i="3"/>
  <c r="T109" i="3"/>
  <c r="C60" i="3"/>
  <c r="X138" i="3"/>
  <c r="X133" i="3"/>
  <c r="X128" i="3"/>
  <c r="X123" i="3"/>
  <c r="X118" i="3"/>
  <c r="X113" i="3"/>
  <c r="X108" i="3"/>
  <c r="D62" i="3"/>
  <c r="X137" i="3"/>
  <c r="X132" i="3"/>
  <c r="X127" i="3"/>
  <c r="X122" i="3"/>
  <c r="X117" i="3"/>
  <c r="X112" i="3"/>
  <c r="E62" i="3"/>
  <c r="X136" i="3"/>
  <c r="X131" i="3"/>
  <c r="X126" i="3"/>
  <c r="X121" i="3"/>
  <c r="X116" i="3"/>
  <c r="X111" i="3"/>
  <c r="X135" i="3"/>
  <c r="X130" i="3"/>
  <c r="X125" i="3"/>
  <c r="X120" i="3"/>
  <c r="X115" i="3"/>
  <c r="X110" i="3"/>
  <c r="C62" i="3"/>
  <c r="X134" i="3"/>
  <c r="X129" i="3"/>
  <c r="X124" i="3"/>
  <c r="X119" i="3"/>
  <c r="X114" i="3"/>
  <c r="X10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7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 authorId="0" shapeId="0" xr:uid="{00000000-0006-0000-0400-000005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400-00000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16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17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18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19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1A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1B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26" authorId="0" shapeId="0" xr:uid="{00000000-0006-0000-0400-00000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26" authorId="0" shapeId="0" xr:uid="{00000000-0006-0000-0400-00000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26" authorId="0" shapeId="0" xr:uid="{00000000-0006-0000-0400-00000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U26" authorId="0" shapeId="0" xr:uid="{00000000-0006-0000-0400-00000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26" authorId="0" shapeId="0" xr:uid="{00000000-0006-0000-0400-00000E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6" authorId="0" shapeId="0" xr:uid="{00000000-0006-0000-0400-00000F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6" authorId="0" shapeId="0" xr:uid="{00000000-0006-0000-0400-000010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26" authorId="0" shapeId="0" xr:uid="{00000000-0006-0000-0400-000011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6" authorId="0" shapeId="0" xr:uid="{00000000-0006-0000-0400-000012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26" authorId="0" shapeId="0" xr:uid="{00000000-0006-0000-0400-00001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14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26" authorId="0" shapeId="0" xr:uid="{00000000-0006-0000-0400-00001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1C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1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1E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400-00001F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20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7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8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29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2A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2" authorId="0" shapeId="0" xr:uid="{00000000-0006-0000-0400-00002B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2C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Q32" authorId="0" shapeId="0" xr:uid="{00000000-0006-0000-0400-00002D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2" authorId="0" shapeId="0" xr:uid="{00000000-0006-0000-0400-00002E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S32" authorId="0" shapeId="0" xr:uid="{00000000-0006-0000-0400-00002F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T32" authorId="0" shapeId="0" xr:uid="{00000000-0006-0000-0400-000030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32" authorId="0" shapeId="0" xr:uid="{00000000-0006-0000-0400-000031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V32" authorId="0" shapeId="0" xr:uid="{00000000-0006-0000-0400-00003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2" authorId="0" shapeId="0" xr:uid="{00000000-0006-0000-0400-00003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 authorId="0" shapeId="0" xr:uid="{00000000-0006-0000-0400-000034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2" authorId="0" shapeId="0" xr:uid="{00000000-0006-0000-0400-000035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2" authorId="0" shapeId="0" xr:uid="{00000000-0006-0000-0400-000036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AA32" authorId="0" shapeId="0" xr:uid="{00000000-0006-0000-0400-000037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2" authorId="0" shapeId="0" xr:uid="{00000000-0006-0000-0400-000038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AC32" authorId="0" shapeId="0" xr:uid="{00000000-0006-0000-0400-000039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2" authorId="0" shapeId="0" xr:uid="{00000000-0006-0000-0400-000021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2" authorId="0" shapeId="0" xr:uid="{00000000-0006-0000-0400-000022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2" authorId="0" shapeId="0" xr:uid="{00000000-0006-0000-0400-00002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2" authorId="0" shapeId="0" xr:uid="{00000000-0006-0000-0400-000024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2" authorId="0" shapeId="0" xr:uid="{00000000-0006-0000-0400-00002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2" authorId="0" shapeId="0" xr:uid="{00000000-0006-0000-0400-000026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J33" authorId="0" shapeId="0" xr:uid="{00000000-0006-0000-0400-00003A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4" authorId="0" shapeId="0" xr:uid="{00000000-0006-0000-0400-00003B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3C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3D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3E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3F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34" authorId="0" shapeId="0" xr:uid="{00000000-0006-0000-0400-000040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4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9" authorId="0" shapeId="0" xr:uid="{00000000-0006-0000-0400-00004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4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6" authorId="0" shapeId="0" xr:uid="{00000000-0006-0000-0400-00004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4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46" authorId="0" shapeId="0" xr:uid="{00000000-0006-0000-0400-000046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N46" authorId="0" shapeId="0" xr:uid="{00000000-0006-0000-0400-00004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46" authorId="0" shapeId="0" xr:uid="{00000000-0006-0000-0400-000048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4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4A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4B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4C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6" authorId="0" shapeId="0" xr:uid="{00000000-0006-0000-0400-00004D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47" authorId="0" shapeId="0" xr:uid="{00000000-0006-0000-0400-00004E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7" authorId="0" shapeId="0" xr:uid="{00000000-0006-0000-0400-00004F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J48" authorId="0" shapeId="0" xr:uid="{00000000-0006-0000-0400-000050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55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56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57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58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59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5A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5B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8" authorId="0" shapeId="0" xr:uid="{00000000-0006-0000-0400-00005C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8" authorId="0" shapeId="0" xr:uid="{00000000-0006-0000-0400-00005D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48" authorId="0" shapeId="0" xr:uid="{00000000-0006-0000-0400-00005E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48" authorId="0" shapeId="0" xr:uid="{00000000-0006-0000-0400-00005F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8" authorId="0" shapeId="0" xr:uid="{00000000-0006-0000-0400-000060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48" authorId="0" shapeId="0" xr:uid="{00000000-0006-0000-0400-000061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48" authorId="0" shapeId="0" xr:uid="{00000000-0006-0000-0400-000062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48" authorId="0" shapeId="0" xr:uid="{00000000-0006-0000-0400-000063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48" authorId="0" shapeId="0" xr:uid="{00000000-0006-0000-0400-000064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48" authorId="0" shapeId="0" xr:uid="{00000000-0006-0000-0400-000065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48" authorId="0" shapeId="0" xr:uid="{00000000-0006-0000-0400-00006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48" authorId="0" shapeId="0" xr:uid="{00000000-0006-0000-0400-000067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48" authorId="0" shapeId="0" xr:uid="{00000000-0006-0000-0400-000068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48" authorId="0" shapeId="0" xr:uid="{00000000-0006-0000-0400-000069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48" authorId="0" shapeId="0" xr:uid="{00000000-0006-0000-0400-00006A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6B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6C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6D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51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48" authorId="0" shapeId="0" xr:uid="{00000000-0006-0000-0400-000052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48" authorId="0" shapeId="0" xr:uid="{00000000-0006-0000-0400-00005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48" authorId="0" shapeId="0" xr:uid="{00000000-0006-0000-0400-000054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6E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6F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71" authorId="0" shapeId="0" xr:uid="{00000000-0006-0000-0400-000070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71" authorId="0" shapeId="0" xr:uid="{00000000-0006-0000-0400-000071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73" authorId="0" shapeId="0" xr:uid="{00000000-0006-0000-0400-000072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73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73" authorId="0" shapeId="0" xr:uid="{00000000-0006-0000-0400-000074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7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3" authorId="0" shapeId="0" xr:uid="{00000000-0006-0000-0400-00007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73" authorId="0" shapeId="0" xr:uid="{00000000-0006-0000-0400-000077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3" authorId="0" shapeId="0" xr:uid="{00000000-0006-0000-0400-000078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3" authorId="0" shapeId="0" xr:uid="{00000000-0006-0000-0400-00007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73" authorId="0" shapeId="0" xr:uid="{00000000-0006-0000-0400-00007A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73" authorId="0" shapeId="0" xr:uid="{00000000-0006-0000-0400-00007B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3" authorId="0" shapeId="0" xr:uid="{00000000-0006-0000-0400-00007C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3" authorId="0" shapeId="0" xr:uid="{00000000-0006-0000-0400-00007D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73" authorId="0" shapeId="0" xr:uid="{00000000-0006-0000-0400-00007E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73" authorId="0" shapeId="0" xr:uid="{00000000-0006-0000-0400-00007F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80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3" authorId="0" shapeId="0" xr:uid="{00000000-0006-0000-0400-000081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73" authorId="0" shapeId="0" xr:uid="{00000000-0006-0000-0400-000082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73" authorId="0" shapeId="0" xr:uid="{00000000-0006-0000-0400-000083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73" authorId="0" shapeId="0" xr:uid="{00000000-0006-0000-0400-000084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3" authorId="0" shapeId="0" xr:uid="{00000000-0006-0000-0400-000085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73" authorId="0" shapeId="0" xr:uid="{00000000-0006-0000-0400-000086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87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88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73" authorId="0" shapeId="0" xr:uid="{00000000-0006-0000-0400-00008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73" authorId="0" shapeId="0" xr:uid="{00000000-0006-0000-0400-00008A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8B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83" authorId="0" shapeId="0" xr:uid="{00000000-0006-0000-0400-00008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K83" authorId="0" shapeId="0" xr:uid="{00000000-0006-0000-0400-000097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3" authorId="0" shapeId="0" xr:uid="{00000000-0006-0000-0400-000098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3" authorId="0" shapeId="0" xr:uid="{00000000-0006-0000-0400-000099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3" authorId="0" shapeId="0" xr:uid="{00000000-0006-0000-0400-00009A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3" authorId="0" shapeId="0" xr:uid="{00000000-0006-0000-0400-00009B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3" authorId="0" shapeId="0" xr:uid="{00000000-0006-0000-0400-00009C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3" authorId="0" shapeId="0" xr:uid="{00000000-0006-0000-0400-00009D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3" authorId="0" shapeId="0" xr:uid="{00000000-0006-0000-0400-00009E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3" authorId="0" shapeId="0" xr:uid="{00000000-0006-0000-0400-00009F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3" authorId="0" shapeId="0" xr:uid="{00000000-0006-0000-0400-0000A0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U83" authorId="0" shapeId="0" xr:uid="{00000000-0006-0000-0400-0000A1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83" authorId="0" shapeId="0" xr:uid="{00000000-0006-0000-0400-0000A2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83" authorId="0" shapeId="0" xr:uid="{00000000-0006-0000-0400-0000A3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83" authorId="0" shapeId="0" xr:uid="{00000000-0006-0000-0400-0000A4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83" authorId="0" shapeId="0" xr:uid="{00000000-0006-0000-0400-0000A5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83" authorId="0" shapeId="0" xr:uid="{00000000-0006-0000-0400-0000A6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83" authorId="0" shapeId="0" xr:uid="{00000000-0006-0000-0400-0000A7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83" authorId="0" shapeId="0" xr:uid="{00000000-0006-0000-0400-0000A8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83" authorId="0" shapeId="0" xr:uid="{00000000-0006-0000-0400-0000A9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83" authorId="0" shapeId="0" xr:uid="{00000000-0006-0000-0400-0000AA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83" authorId="0" shapeId="0" xr:uid="{00000000-0006-0000-0400-0000AB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83" authorId="0" shapeId="0" xr:uid="{00000000-0006-0000-0400-0000AC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83" authorId="0" shapeId="0" xr:uid="{00000000-0006-0000-0400-0000AD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83" authorId="0" shapeId="0" xr:uid="{00000000-0006-0000-0400-0000AE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83" authorId="0" shapeId="0" xr:uid="{00000000-0006-0000-0400-0000AF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83" authorId="0" shapeId="0" xr:uid="{00000000-0006-0000-0400-0000B0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83" authorId="0" shapeId="0" xr:uid="{00000000-0006-0000-0400-0000B1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83" authorId="0" shapeId="0" xr:uid="{00000000-0006-0000-0400-0000B2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83" authorId="0" shapeId="0" xr:uid="{00000000-0006-0000-0400-0000B3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N83" authorId="0" shapeId="0" xr:uid="{00000000-0006-0000-0400-00008D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83" authorId="0" shapeId="0" xr:uid="{00000000-0006-0000-0400-00008E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P83" authorId="0" shapeId="0" xr:uid="{00000000-0006-0000-0400-00008F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83" authorId="0" shapeId="0" xr:uid="{00000000-0006-0000-0400-000090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83" authorId="0" shapeId="0" xr:uid="{00000000-0006-0000-0400-000091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83" authorId="0" shapeId="0" xr:uid="{00000000-0006-0000-0400-000092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T83" authorId="0" shapeId="0" xr:uid="{00000000-0006-0000-0400-000093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83" authorId="0" shapeId="0" xr:uid="{00000000-0006-0000-0400-000094000000}">
      <text>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V83" authorId="0" shapeId="0" xr:uid="{00000000-0006-0000-0400-000095000000}">
      <text>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W83" authorId="0" shapeId="0" xr:uid="{00000000-0006-0000-0400-000096000000}">
      <text>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J84" authorId="0" shapeId="0" xr:uid="{00000000-0006-0000-0400-0000B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0" authorId="0" shapeId="0" xr:uid="{00000000-0006-0000-0400-0000B5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0" authorId="0" shapeId="0" xr:uid="{00000000-0006-0000-0400-0000B6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B7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M90" authorId="0" shapeId="0" xr:uid="{00000000-0006-0000-0400-0000B8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N90" authorId="0" shapeId="0" xr:uid="{00000000-0006-0000-0400-0000B9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O90" authorId="0" shapeId="0" xr:uid="{00000000-0006-0000-0400-0000BA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BB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0" authorId="0" shapeId="0" xr:uid="{00000000-0006-0000-0400-0000BC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BD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0" authorId="0" shapeId="0" xr:uid="{00000000-0006-0000-0400-0000BE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B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C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92" authorId="0" shapeId="0" xr:uid="{00000000-0006-0000-0400-0000C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J94" authorId="0" shapeId="0" xr:uid="{00000000-0006-0000-0400-0000C2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C3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L94" authorId="0" shapeId="0" xr:uid="{00000000-0006-0000-0400-0000C4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M94" authorId="0" shapeId="0" xr:uid="{00000000-0006-0000-0400-0000C5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J105" authorId="0" shapeId="0" xr:uid="{00000000-0006-0000-0400-0000C6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105" authorId="0" shapeId="0" xr:uid="{00000000-0006-0000-0400-0000C7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05" authorId="0" shapeId="0" xr:uid="{00000000-0006-0000-0400-0000C8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105" authorId="0" shapeId="0" xr:uid="{00000000-0006-0000-0400-0000C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105" authorId="0" shapeId="0" xr:uid="{00000000-0006-0000-0400-0000C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05" authorId="0" shapeId="0" xr:uid="{00000000-0006-0000-0400-0000CB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105" authorId="0" shapeId="0" xr:uid="{00000000-0006-0000-0400-0000C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105" authorId="0" shapeId="0" xr:uid="{00000000-0006-0000-0400-0000C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05" authorId="0" shapeId="0" xr:uid="{00000000-0006-0000-0400-0000CE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115" authorId="0" shapeId="0" xr:uid="{00000000-0006-0000-0400-0000CF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 authorId="0" shapeId="0" xr:uid="{00000000-0006-0000-0500-00000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 authorId="0" shapeId="0" xr:uid="{00000000-0006-0000-0500-00000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4" authorId="0" shapeId="0" xr:uid="{00000000-0006-0000-0500-000015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4" authorId="0" shapeId="0" xr:uid="{00000000-0006-0000-0500-000016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7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500-000011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500-000012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500-000013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 authorId="0" shapeId="0" xr:uid="{00000000-0006-0000-0500-000014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10" authorId="0" shapeId="0" xr:uid="{00000000-0006-0000-0500-000018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9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 authorId="0" shapeId="0" xr:uid="{00000000-0006-0000-0500-00001A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 authorId="0" shapeId="0" xr:uid="{00000000-0006-0000-0500-00001B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 authorId="0" shapeId="0" xr:uid="{00000000-0006-0000-0500-00001C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 authorId="0" shapeId="0" xr:uid="{00000000-0006-0000-0500-00001D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 authorId="0" shapeId="0" xr:uid="{00000000-0006-0000-0500-00001E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 authorId="0" shapeId="0" xr:uid="{00000000-0006-0000-0500-00001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20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H14" authorId="0" shapeId="0" xr:uid="{00000000-0006-0000-0500-00002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 authorId="0" shapeId="0" xr:uid="{00000000-0006-0000-0500-00002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23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24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14" authorId="0" shapeId="0" xr:uid="{00000000-0006-0000-0500-000025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19" authorId="0" shapeId="0" xr:uid="{00000000-0006-0000-0500-00002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27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28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29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2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2B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2C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N20" authorId="0" shapeId="0" xr:uid="{00000000-0006-0000-0500-00002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O20" authorId="0" shapeId="0" xr:uid="{00000000-0006-0000-0500-00002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20" authorId="0" shapeId="0" xr:uid="{00000000-0006-0000-0500-00002F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Q20" authorId="0" shapeId="0" xr:uid="{00000000-0006-0000-0500-000030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20" authorId="0" shapeId="0" xr:uid="{00000000-0006-0000-0500-000031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20" authorId="0" shapeId="0" xr:uid="{00000000-0006-0000-0500-00003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0" authorId="0" shapeId="0" xr:uid="{00000000-0006-0000-0500-00003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0" authorId="0" shapeId="0" xr:uid="{00000000-0006-0000-0500-000034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0" authorId="0" shapeId="0" xr:uid="{00000000-0006-0000-0500-000035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W20" authorId="0" shapeId="0" xr:uid="{00000000-0006-0000-0500-000036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X20" authorId="0" shapeId="0" xr:uid="{00000000-0006-0000-0500-000037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0" authorId="0" shapeId="0" xr:uid="{00000000-0006-0000-0500-00003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Z20" authorId="0" shapeId="0" xr:uid="{00000000-0006-0000-0500-00003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3A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3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6" authorId="0" shapeId="0" xr:uid="{00000000-0006-0000-0500-00003C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6" authorId="0" shapeId="0" xr:uid="{00000000-0006-0000-0500-00003D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6" authorId="0" shapeId="0" xr:uid="{00000000-0006-0000-0500-00003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6" authorId="0" shapeId="0" xr:uid="{00000000-0006-0000-0500-00003F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6" authorId="0" shapeId="0" xr:uid="{00000000-0006-0000-0500-000040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6" authorId="0" shapeId="0" xr:uid="{00000000-0006-0000-0500-000041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6" authorId="0" shapeId="0" xr:uid="{00000000-0006-0000-0500-000042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6" authorId="0" shapeId="0" xr:uid="{00000000-0006-0000-0500-000043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26" authorId="0" shapeId="0" xr:uid="{00000000-0006-0000-0500-000044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27" authorId="0" shapeId="0" xr:uid="{00000000-0006-0000-0500-000045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4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47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4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27" authorId="0" shapeId="0" xr:uid="{00000000-0006-0000-0500-00004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4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O27" authorId="0" shapeId="0" xr:uid="{00000000-0006-0000-0500-00004C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500-00004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Q27" authorId="0" shapeId="0" xr:uid="{00000000-0006-0000-0500-00004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500-00004F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7" authorId="0" shapeId="0" xr:uid="{00000000-0006-0000-0500-000050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T27" authorId="0" shapeId="0" xr:uid="{00000000-0006-0000-0500-00005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7" authorId="0" shapeId="0" xr:uid="{00000000-0006-0000-0500-000052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7" authorId="0" shapeId="0" xr:uid="{00000000-0006-0000-0500-00005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7" authorId="0" shapeId="0" xr:uid="{00000000-0006-0000-0500-000054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H29" authorId="0" shapeId="0" xr:uid="{00000000-0006-0000-0500-000055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I29" authorId="0" shapeId="0" xr:uid="{00000000-0006-0000-0500-00005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J29" authorId="0" shapeId="0" xr:uid="{00000000-0006-0000-0500-00005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 authorId="0" shapeId="0" xr:uid="{00000000-0006-0000-0500-00005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 authorId="0" shapeId="0" xr:uid="{00000000-0006-0000-0500-00005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A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5B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O29" authorId="0" shapeId="0" xr:uid="{00000000-0006-0000-0500-00005C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9" authorId="0" shapeId="0" xr:uid="{00000000-0006-0000-0500-00005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9" authorId="0" shapeId="0" xr:uid="{00000000-0006-0000-0500-00005E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 authorId="0" shapeId="0" xr:uid="{00000000-0006-0000-0500-00005F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60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31" authorId="0" shapeId="0" xr:uid="{00000000-0006-0000-0500-000061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6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6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1" authorId="0" shapeId="0" xr:uid="{00000000-0006-0000-0500-000070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7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7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73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7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P31" authorId="0" shapeId="0" xr:uid="{00000000-0006-0000-0500-00007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Q31" authorId="0" shapeId="0" xr:uid="{00000000-0006-0000-0500-000076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 authorId="0" shapeId="0" xr:uid="{00000000-0006-0000-0500-000077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78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 authorId="0" shapeId="0" xr:uid="{00000000-0006-0000-0500-000079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31" authorId="0" shapeId="0" xr:uid="{00000000-0006-0000-0500-00007A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31" authorId="0" shapeId="0" xr:uid="{00000000-0006-0000-0500-00007B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31" authorId="0" shapeId="0" xr:uid="{00000000-0006-0000-0500-00007C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1" authorId="0" shapeId="0" xr:uid="{00000000-0006-0000-0500-00007D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31" authorId="0" shapeId="0" xr:uid="{00000000-0006-0000-0500-00007E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1" authorId="0" shapeId="0" xr:uid="{00000000-0006-0000-0500-00007F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A31" authorId="0" shapeId="0" xr:uid="{00000000-0006-0000-0500-000062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1" authorId="0" shapeId="0" xr:uid="{00000000-0006-0000-0500-000063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C31" authorId="0" shapeId="0" xr:uid="{00000000-0006-0000-0500-000064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 authorId="0" shapeId="0" xr:uid="{00000000-0006-0000-0500-00006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6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1" authorId="0" shapeId="0" xr:uid="{00000000-0006-0000-0500-00006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1" authorId="0" shapeId="0" xr:uid="{00000000-0006-0000-0500-000068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 authorId="0" shapeId="0" xr:uid="{00000000-0006-0000-0500-000069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1" authorId="0" shapeId="0" xr:uid="{00000000-0006-0000-0500-00006A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1" authorId="0" shapeId="0" xr:uid="{00000000-0006-0000-0500-00006B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1" authorId="0" shapeId="0" xr:uid="{00000000-0006-0000-0500-00006C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1" authorId="0" shapeId="0" xr:uid="{00000000-0006-0000-0500-00006D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 authorId="0" shapeId="0" xr:uid="{00000000-0006-0000-0600-000008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 authorId="0" shapeId="0" xr:uid="{00000000-0006-0000-0600-00000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Q3" authorId="0" shapeId="0" xr:uid="{00000000-0006-0000-0600-000007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 authorId="0" shapeId="0" xr:uid="{00000000-0006-0000-0600-00000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1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1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7" authorId="0" shapeId="0" xr:uid="{00000000-0006-0000-0600-000020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600-00002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2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3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2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7"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7" authorId="0" shapeId="0" xr:uid="{00000000-0006-0000-0600-00000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7" authorId="0" shapeId="0" xr:uid="{00000000-0006-0000-0600-00000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0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7" authorId="0" shapeId="0" xr:uid="{00000000-0006-0000-0600-00000E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7" authorId="0" shapeId="0" xr:uid="{00000000-0006-0000-0600-00000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7" authorId="0" shapeId="0" xr:uid="{00000000-0006-0000-0600-000010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7" authorId="0" shapeId="0" xr:uid="{00000000-0006-0000-0600-00001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1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7" authorId="0" shapeId="0" xr:uid="{00000000-0006-0000-0600-000013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4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7" authorId="0" shapeId="0" xr:uid="{00000000-0006-0000-0600-000015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16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7" authorId="0" shapeId="0" xr:uid="{00000000-0006-0000-0600-000017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18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B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1C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7" authorId="0" shapeId="0" xr:uid="{00000000-0006-0000-0600-00001D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5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10" authorId="0" shapeId="0" xr:uid="{00000000-0006-0000-0600-00002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10" authorId="0" shapeId="0" xr:uid="{00000000-0006-0000-0600-000027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J12" authorId="0" shapeId="0" xr:uid="{00000000-0006-0000-0600-00002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29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2A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2B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2C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12" authorId="0" shapeId="0" xr:uid="{00000000-0006-0000-0600-00002D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600-00002E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J23" authorId="0" shapeId="0" xr:uid="{00000000-0006-0000-0600-00002F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30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23" authorId="0" shapeId="0" xr:uid="{00000000-0006-0000-0600-000031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3" authorId="0" shapeId="0" xr:uid="{00000000-0006-0000-0600-000032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23" authorId="0" shapeId="0" xr:uid="{00000000-0006-0000-0600-000033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3" authorId="0" shapeId="0" xr:uid="{00000000-0006-0000-0600-000034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35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23" authorId="0" shapeId="0" xr:uid="{00000000-0006-0000-0600-000036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23" authorId="0" shapeId="0" xr:uid="{00000000-0006-0000-0600-000037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23" authorId="0" shapeId="0" xr:uid="{00000000-0006-0000-0600-000038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39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3" authorId="0" shapeId="0" xr:uid="{00000000-0006-0000-0600-00003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23" authorId="0" shapeId="0" xr:uid="{00000000-0006-0000-0600-00003B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23" authorId="0" shapeId="0" xr:uid="{00000000-0006-0000-0600-00003C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3D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3E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 authorId="0" shapeId="0" xr:uid="{00000000-0006-0000-0600-00003F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40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23" authorId="0" shapeId="0" xr:uid="{00000000-0006-0000-0600-000041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 authorId="0" shapeId="0" xr:uid="{00000000-0006-0000-0600-000042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23" authorId="0" shapeId="0" xr:uid="{00000000-0006-0000-0600-000043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44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3" authorId="0" shapeId="0" xr:uid="{00000000-0006-0000-0600-000045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46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23" authorId="0" shapeId="0" xr:uid="{00000000-0006-0000-0600-000047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48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25" authorId="0" shapeId="0" xr:uid="{00000000-0006-0000-0600-00004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25" authorId="0" shapeId="0" xr:uid="{00000000-0006-0000-0600-00004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25" authorId="0" shapeId="0" xr:uid="{00000000-0006-0000-0600-00004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32" authorId="0" shapeId="0" xr:uid="{00000000-0006-0000-0600-00004C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32" authorId="0" shapeId="0" xr:uid="{00000000-0006-0000-0600-00004D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600-00004E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600-00004F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5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7" authorId="0" shapeId="0" xr:uid="{00000000-0006-0000-0600-00005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600-000052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600-000053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600-000054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 authorId="0" shapeId="0" xr:uid="{00000000-0006-0000-0600-000055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8" authorId="0" shapeId="0" xr:uid="{00000000-0006-0000-0600-000056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 authorId="0" shapeId="0" xr:uid="{00000000-0006-0000-0600-000057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 authorId="0" shapeId="0" xr:uid="{00000000-0006-0000-0600-000058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59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5A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L43" authorId="0" shapeId="0" xr:uid="{00000000-0006-0000-0600-00005B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3" authorId="0" shapeId="0" xr:uid="{00000000-0006-0000-0600-00005C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N43" authorId="0" shapeId="0" xr:uid="{00000000-0006-0000-0600-00005D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5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3" authorId="0" shapeId="0" xr:uid="{00000000-0006-0000-0600-00005F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3" authorId="0" shapeId="0" xr:uid="{00000000-0006-0000-0600-00006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61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62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K48" authorId="0" shapeId="0" xr:uid="{00000000-0006-0000-0600-000063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L48" authorId="0" shapeId="0" xr:uid="{00000000-0006-0000-0600-000064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600-000065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0" authorId="0" shapeId="0" xr:uid="{00000000-0006-0000-0600-00006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600-000067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0" authorId="0" shapeId="0" xr:uid="{00000000-0006-0000-0600-000068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M50" authorId="0" shapeId="0" xr:uid="{00000000-0006-0000-0600-000069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0" authorId="0" shapeId="0" xr:uid="{00000000-0006-0000-0600-00006A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0" authorId="0" shapeId="0" xr:uid="{00000000-0006-0000-0600-00006B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0" authorId="0" shapeId="0" xr:uid="{00000000-0006-0000-0600-00006C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0" authorId="0" shapeId="0" xr:uid="{00000000-0006-0000-0600-00006D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R50" authorId="0" shapeId="0" xr:uid="{00000000-0006-0000-0600-00006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0" authorId="0" shapeId="0" xr:uid="{00000000-0006-0000-0600-00006F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0" authorId="0" shapeId="0" xr:uid="{00000000-0006-0000-0600-000070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67" authorId="0" shapeId="0" xr:uid="{00000000-0006-0000-0600-000071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K67" authorId="0" shapeId="0" xr:uid="{00000000-0006-0000-0600-000072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73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K88" authorId="0" shapeId="0" xr:uid="{00000000-0006-0000-0600-000074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8" authorId="0" shapeId="0" xr:uid="{00000000-0006-0000-0600-000075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76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90" authorId="0" shapeId="0" xr:uid="{00000000-0006-0000-0600-000077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0" authorId="0" shapeId="0" xr:uid="{00000000-0006-0000-0600-000078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90" authorId="0" shapeId="0" xr:uid="{00000000-0006-0000-0600-00007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90" authorId="0" shapeId="0" xr:uid="{00000000-0006-0000-0600-00007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0" authorId="0" shapeId="0" xr:uid="{00000000-0006-0000-0600-00007B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90" authorId="0" shapeId="0" xr:uid="{00000000-0006-0000-0600-00007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90" authorId="0" shapeId="0" xr:uid="{00000000-0006-0000-0600-00007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0" authorId="0" shapeId="0" xr:uid="{00000000-0006-0000-0600-00007E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90" authorId="0" shapeId="0" xr:uid="{00000000-0006-0000-0600-00007F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90" authorId="0" shapeId="0" xr:uid="{00000000-0006-0000-0600-000080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90" authorId="0" shapeId="0" xr:uid="{00000000-0006-0000-0600-000081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82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8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8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85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86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87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88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8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91" authorId="0" shapeId="0" xr:uid="{00000000-0006-0000-0600-00008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91" authorId="0" shapeId="0" xr:uid="{00000000-0006-0000-0600-00008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91" authorId="0" shapeId="0" xr:uid="{00000000-0006-0000-0600-00008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U91" authorId="0" shapeId="0" xr:uid="{00000000-0006-0000-0600-00008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91" authorId="0" shapeId="0" xr:uid="{00000000-0006-0000-0600-00008E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8F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90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91" authorId="0" shapeId="0" xr:uid="{00000000-0006-0000-0600-000091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92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91" authorId="0" shapeId="0" xr:uid="{00000000-0006-0000-0600-00009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1" authorId="0" shapeId="0" xr:uid="{00000000-0006-0000-0600-000094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91" authorId="0" shapeId="0" xr:uid="{00000000-0006-0000-0600-00009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96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9" authorId="0" shapeId="0" xr:uid="{00000000-0006-0000-0600-000097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98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00" authorId="0" shapeId="0" xr:uid="{00000000-0006-0000-0600-0000A5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A6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00" authorId="0" shapeId="0" xr:uid="{00000000-0006-0000-0600-0000A7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00" authorId="0" shapeId="0" xr:uid="{00000000-0006-0000-0600-0000A8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00" authorId="0" shapeId="0" xr:uid="{00000000-0006-0000-0600-0000A9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600-0000AA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AB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00" authorId="0" shapeId="0" xr:uid="{00000000-0006-0000-0600-0000AC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600-0000AD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0" authorId="0" shapeId="0" xr:uid="{00000000-0006-0000-0600-0000A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A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0" authorId="0" shapeId="0" xr:uid="{00000000-0006-0000-0600-0000B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B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B2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100" authorId="0" shapeId="0" xr:uid="{00000000-0006-0000-0600-0000B3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Z100" authorId="0" shapeId="0" xr:uid="{00000000-0006-0000-0600-0000B4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100" authorId="0" shapeId="0" xr:uid="{00000000-0006-0000-0600-0000B5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100" authorId="0" shapeId="0" xr:uid="{00000000-0006-0000-0600-0000B6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C100" authorId="0" shapeId="0" xr:uid="{00000000-0006-0000-0600-0000B7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D100" authorId="0" shapeId="0" xr:uid="{00000000-0006-0000-0600-0000B8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00" authorId="0" shapeId="0" xr:uid="{00000000-0006-0000-0600-0000B9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00" authorId="0" shapeId="0" xr:uid="{00000000-0006-0000-0600-0000BA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100" authorId="0" shapeId="0" xr:uid="{00000000-0006-0000-0600-0000BB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100" authorId="0" shapeId="0" xr:uid="{00000000-0006-0000-0600-0000BC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00" authorId="0" shapeId="0" xr:uid="{00000000-0006-0000-0600-0000BD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00" authorId="0" shapeId="0" xr:uid="{00000000-0006-0000-0600-0000BE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00" authorId="0" shapeId="0" xr:uid="{00000000-0006-0000-0600-0000BF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00" authorId="0" shapeId="0" xr:uid="{00000000-0006-0000-0600-000099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00" authorId="0" shapeId="0" xr:uid="{00000000-0006-0000-0600-00009A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00" authorId="0" shapeId="0" xr:uid="{00000000-0006-0000-0600-00009B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00" authorId="0" shapeId="0" xr:uid="{00000000-0006-0000-0600-00009C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00" authorId="0" shapeId="0" xr:uid="{00000000-0006-0000-0600-00009D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00" authorId="0" shapeId="0" xr:uid="{00000000-0006-0000-0600-00009E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R100" authorId="0" shapeId="0" xr:uid="{00000000-0006-0000-0600-00009F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00" authorId="0" shapeId="0" xr:uid="{00000000-0006-0000-0600-0000A0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T100" authorId="0" shapeId="0" xr:uid="{00000000-0006-0000-0600-0000A1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00" authorId="0" shapeId="0" xr:uid="{00000000-0006-0000-0600-0000A2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100" authorId="0" shapeId="0" xr:uid="{00000000-0006-0000-0600-0000A3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100" authorId="0" shapeId="0" xr:uid="{00000000-0006-0000-0600-0000A4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J102" authorId="0" shapeId="0" xr:uid="{00000000-0006-0000-0600-0000C0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89" authorId="0" shapeId="0" xr:uid="{00000000-0006-0000-0700-000012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90" authorId="0" shapeId="0" xr:uid="{00000000-0006-0000-0700-000013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0" authorId="0" shapeId="0" xr:uid="{00000000-0006-0000-0700-00001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J90" authorId="0" shapeId="0" xr:uid="{00000000-0006-0000-0700-000015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700-000016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L90" authorId="0" shapeId="0" xr:uid="{00000000-0006-0000-0700-00001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0" authorId="0" shapeId="0" xr:uid="{00000000-0006-0000-0700-00001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700-00001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700-00001A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B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2E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F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30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700-000031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93" authorId="0" shapeId="0" xr:uid="{00000000-0006-0000-0700-000032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33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700-000034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P93" authorId="0" shapeId="0" xr:uid="{00000000-0006-0000-0700-000035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Q93" authorId="0" shapeId="0" xr:uid="{00000000-0006-0000-0700-000036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7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8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39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3" authorId="0" shapeId="0" xr:uid="{00000000-0006-0000-0700-00003A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93" authorId="0" shapeId="0" xr:uid="{00000000-0006-0000-0700-00003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W93" authorId="0" shapeId="0" xr:uid="{00000000-0006-0000-0700-00003C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93" authorId="0" shapeId="0" xr:uid="{00000000-0006-0000-0700-00003D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3E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93" authorId="0" shapeId="0" xr:uid="{00000000-0006-0000-0700-00001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1D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1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C93" authorId="0" shapeId="0" xr:uid="{00000000-0006-0000-0700-00001F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20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21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93" authorId="0" shapeId="0" xr:uid="{00000000-0006-0000-0700-000022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23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H93" authorId="0" shapeId="0" xr:uid="{00000000-0006-0000-0700-000024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25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J93" authorId="0" shapeId="0" xr:uid="{00000000-0006-0000-0700-000026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27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2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29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2A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B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93" authorId="0" shapeId="0" xr:uid="{00000000-0006-0000-0700-00002C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3" authorId="0" shapeId="0" xr:uid="{00000000-0006-0000-0700-00002D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4" authorId="0" shapeId="0" xr:uid="{00000000-0006-0000-0700-00003F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94" authorId="0" shapeId="0" xr:uid="{00000000-0006-0000-0700-000040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94" authorId="0" shapeId="0" xr:uid="{00000000-0006-0000-0700-000041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700-000042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700-000043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94" authorId="0" shapeId="0" xr:uid="{00000000-0006-0000-0700-000044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5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46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47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48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49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4A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4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4C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4D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4E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111" authorId="0" shapeId="0" xr:uid="{00000000-0006-0000-0700-00004F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111" authorId="0" shapeId="0" xr:uid="{00000000-0006-0000-0700-000050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111" authorId="0" shapeId="0" xr:uid="{00000000-0006-0000-0700-000051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S111" authorId="0" shapeId="0" xr:uid="{00000000-0006-0000-0700-000052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T111" authorId="0" shapeId="0" xr:uid="{00000000-0006-0000-0700-000053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54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55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W111" authorId="0" shapeId="0" xr:uid="{00000000-0006-0000-0700-000056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57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Y111" authorId="0" shapeId="0" xr:uid="{00000000-0006-0000-0700-000058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59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111" authorId="0" shapeId="0" xr:uid="{00000000-0006-0000-0700-00005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4" authorId="0" shapeId="0" xr:uid="{00000000-0006-0000-0700-00005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5C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5D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5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5F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60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61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62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63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64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R134" authorId="0" shapeId="0" xr:uid="{00000000-0006-0000-0700-000065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66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134" authorId="0" shapeId="0" xr:uid="{00000000-0006-0000-0700-000067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34" authorId="0" shapeId="0" xr:uid="{00000000-0006-0000-0700-000068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6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4" authorId="0" shapeId="0" xr:uid="{00000000-0006-0000-0700-00006A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X134" authorId="0" shapeId="0" xr:uid="{00000000-0006-0000-0700-00006B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H142" authorId="0" shapeId="0" xr:uid="{00000000-0006-0000-0700-00006C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2" authorId="0" shapeId="0" xr:uid="{00000000-0006-0000-0700-00006D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6E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142" authorId="0" shapeId="0" xr:uid="{00000000-0006-0000-0700-00006F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70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71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2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5" authorId="0" shapeId="0" xr:uid="{00000000-0006-0000-0700-000073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145" authorId="0" shapeId="0" xr:uid="{00000000-0006-0000-0700-00007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145" authorId="0" shapeId="0" xr:uid="{00000000-0006-0000-0700-00007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145" authorId="0" shapeId="0" xr:uid="{00000000-0006-0000-0700-00007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H146" authorId="0" shapeId="0" xr:uid="{00000000-0006-0000-0700-000077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7C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J146" authorId="0" shapeId="0" xr:uid="{00000000-0006-0000-0700-00007D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46" authorId="0" shapeId="0" xr:uid="{00000000-0006-0000-0700-00007E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6" authorId="0" shapeId="0" xr:uid="{00000000-0006-0000-0700-00007F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46" authorId="0" shapeId="0" xr:uid="{00000000-0006-0000-0700-000080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46" authorId="0" shapeId="0" xr:uid="{00000000-0006-0000-0700-00008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46" authorId="0" shapeId="0" xr:uid="{00000000-0006-0000-0700-00008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6" authorId="0" shapeId="0" xr:uid="{00000000-0006-0000-0700-00008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6" authorId="0" shapeId="0" xr:uid="{00000000-0006-0000-0700-00008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46" authorId="0" shapeId="0" xr:uid="{00000000-0006-0000-0700-000085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6" authorId="0" shapeId="0" xr:uid="{00000000-0006-0000-0700-000086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6" authorId="0" shapeId="0" xr:uid="{00000000-0006-0000-0700-000087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88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6" authorId="0" shapeId="0" xr:uid="{00000000-0006-0000-0700-000089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6" authorId="0" shapeId="0" xr:uid="{00000000-0006-0000-0700-00008A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6" authorId="0" shapeId="0" xr:uid="{00000000-0006-0000-0700-00008B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6" authorId="0" shapeId="0" xr:uid="{00000000-0006-0000-0700-00008C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6" authorId="0" shapeId="0" xr:uid="{00000000-0006-0000-0700-00008D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6" authorId="0" shapeId="0" xr:uid="{00000000-0006-0000-0700-00008E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6" authorId="0" shapeId="0" xr:uid="{00000000-0006-0000-0700-00008F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146" authorId="0" shapeId="0" xr:uid="{00000000-0006-0000-0700-000090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146" authorId="0" shapeId="0" xr:uid="{00000000-0006-0000-0700-000091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46" authorId="0" shapeId="0" xr:uid="{00000000-0006-0000-0700-000092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46" authorId="0" shapeId="0" xr:uid="{00000000-0006-0000-0700-000093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G146" authorId="0" shapeId="0" xr:uid="{00000000-0006-0000-0700-000094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146" authorId="0" shapeId="0" xr:uid="{00000000-0006-0000-0700-000095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46" authorId="0" shapeId="0" xr:uid="{00000000-0006-0000-0700-000096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46" authorId="0" shapeId="0" xr:uid="{00000000-0006-0000-0700-000097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46" authorId="0" shapeId="0" xr:uid="{00000000-0006-0000-0700-000098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46" authorId="0" shapeId="0" xr:uid="{00000000-0006-0000-0700-000099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46" authorId="0" shapeId="0" xr:uid="{00000000-0006-0000-0700-00009A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46" authorId="0" shapeId="0" xr:uid="{00000000-0006-0000-0700-00009B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46" authorId="0" shapeId="0" xr:uid="{00000000-0006-0000-0700-00009C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46" authorId="0" shapeId="0" xr:uid="{00000000-0006-0000-0700-00009D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46" authorId="0" shapeId="0" xr:uid="{00000000-0006-0000-0700-00009E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146" authorId="0" shapeId="0" xr:uid="{00000000-0006-0000-0700-000078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46" authorId="0" shapeId="0" xr:uid="{00000000-0006-0000-0700-000079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46" authorId="0" shapeId="0" xr:uid="{00000000-0006-0000-0700-00007A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46" authorId="0" shapeId="0" xr:uid="{00000000-0006-0000-0700-00007B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H157" authorId="0" shapeId="0" xr:uid="{00000000-0006-0000-0700-00009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0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A1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157" authorId="0" shapeId="0" xr:uid="{00000000-0006-0000-0700-0000A2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157" authorId="0" shapeId="0" xr:uid="{00000000-0006-0000-0700-0000A3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57" authorId="0" shapeId="0" xr:uid="{00000000-0006-0000-0700-0000A4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157" authorId="0" shapeId="0" xr:uid="{00000000-0006-0000-0700-0000A5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157" authorId="0" shapeId="0" xr:uid="{00000000-0006-0000-0700-0000A6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157" authorId="0" shapeId="0" xr:uid="{00000000-0006-0000-0700-0000A7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57" authorId="0" shapeId="0" xr:uid="{00000000-0006-0000-0700-0000A8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157" authorId="0" shapeId="0" xr:uid="{00000000-0006-0000-0700-0000A9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S157" authorId="0" shapeId="0" xr:uid="{00000000-0006-0000-0700-0000AA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157" authorId="0" shapeId="0" xr:uid="{00000000-0006-0000-0700-0000AB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57" authorId="0" shapeId="0" xr:uid="{00000000-0006-0000-0700-0000AC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57" authorId="0" shapeId="0" xr:uid="{00000000-0006-0000-0700-0000AD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157" authorId="0" shapeId="0" xr:uid="{00000000-0006-0000-0700-0000AE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57" authorId="0" shapeId="0" xr:uid="{00000000-0006-0000-0700-0000AF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157" authorId="0" shapeId="0" xr:uid="{00000000-0006-0000-0700-0000B0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157" authorId="0" shapeId="0" xr:uid="{00000000-0006-0000-0700-0000B1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157" authorId="0" shapeId="0" xr:uid="{00000000-0006-0000-0700-0000B2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7" authorId="0" shapeId="0" xr:uid="{00000000-0006-0000-0700-0000B3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157" authorId="0" shapeId="0" xr:uid="{00000000-0006-0000-0700-0000B4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57" authorId="0" shapeId="0" xr:uid="{00000000-0006-0000-0700-0000B5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157" authorId="0" shapeId="0" xr:uid="{00000000-0006-0000-0700-0000B6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37" authorId="0" shapeId="0" xr:uid="{00000000-0006-0000-0800-00000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7" authorId="0" shapeId="0" xr:uid="{00000000-0006-0000-0800-00000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7" authorId="0" shapeId="0" xr:uid="{00000000-0006-0000-0800-00000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800-000007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42" authorId="0" shapeId="0" xr:uid="{00000000-0006-0000-0800-00000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H42" authorId="0" shapeId="0" xr:uid="{00000000-0006-0000-0800-00000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2" authorId="0" shapeId="0" xr:uid="{00000000-0006-0000-0800-00000B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2" authorId="0" shapeId="0" xr:uid="{00000000-0006-0000-0800-00000C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K42" authorId="0" shapeId="0" xr:uid="{00000000-0006-0000-0800-00000D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G52" authorId="0" shapeId="0" xr:uid="{00000000-0006-0000-0800-00000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1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1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52" authorId="0" shapeId="0" xr:uid="{00000000-0006-0000-0800-00001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52" authorId="0" shapeId="0" xr:uid="{00000000-0006-0000-0800-00001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52" authorId="0" shapeId="0" xr:uid="{00000000-0006-0000-0800-000014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52" authorId="0" shapeId="0" xr:uid="{00000000-0006-0000-0800-00001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52" authorId="0" shapeId="0" xr:uid="{00000000-0006-0000-0800-00001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52" authorId="0" shapeId="0" xr:uid="{00000000-0006-0000-0800-00000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G54" authorId="0" shapeId="0" xr:uid="{00000000-0006-0000-0800-000017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1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G63" authorId="0" shapeId="0" xr:uid="{00000000-0006-0000-0800-000019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H63" authorId="0" shapeId="0" xr:uid="{00000000-0006-0000-0800-00001A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63" authorId="0" shapeId="0" xr:uid="{00000000-0006-0000-0800-00001B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G64" authorId="0" shapeId="0" xr:uid="{00000000-0006-0000-0800-00001C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64" authorId="0" shapeId="0" xr:uid="{00000000-0006-0000-0800-00001D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64" authorId="0" shapeId="0" xr:uid="{00000000-0006-0000-0800-00001E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F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4" authorId="0" shapeId="0" xr:uid="{00000000-0006-0000-0800-000020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71" authorId="0" shapeId="0" xr:uid="{00000000-0006-0000-0800-00002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G100" authorId="0" shapeId="0" xr:uid="{00000000-0006-0000-0800-000022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4" authorId="0" shapeId="0" xr:uid="{00000000-0006-0000-0A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164" authorId="0" shapeId="0" xr:uid="{00000000-0006-0000-0A00-00000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164" authorId="0" shapeId="0" xr:uid="{00000000-0006-0000-0A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L166" authorId="0" shapeId="0" xr:uid="{00000000-0006-0000-0A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166" authorId="0" shapeId="0" xr:uid="{00000000-0006-0000-0A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166" authorId="0" shapeId="0" xr:uid="{00000000-0006-0000-0A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9" authorId="0" shapeId="0" xr:uid="{00000000-0006-0000-0A00-00000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9" authorId="0" shapeId="0" xr:uid="{00000000-0006-0000-0A00-000008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1" authorId="0" shapeId="0" xr:uid="{00000000-0006-0000-0A00-00000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21" authorId="0" shapeId="0" xr:uid="{00000000-0006-0000-0A00-00000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1" authorId="0" shapeId="0" xr:uid="{00000000-0006-0000-0A00-00000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21" authorId="0" shapeId="0" xr:uid="{00000000-0006-0000-0A00-00000A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21" authorId="0" shapeId="0" xr:uid="{00000000-0006-0000-0A00-00000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1" authorId="0" shapeId="0" xr:uid="{00000000-0006-0000-0A00-00000C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9" authorId="0" shapeId="0" xr:uid="{00000000-0006-0000-0A00-00000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9" authorId="0" shapeId="0" xr:uid="{00000000-0006-0000-0A00-00001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229" authorId="0" shapeId="0" xr:uid="{00000000-0006-0000-0A00-000011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9" authorId="0" shapeId="0" xr:uid="{00000000-0006-0000-0A00-000012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229" authorId="0" shapeId="0" xr:uid="{00000000-0006-0000-0A00-000013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42" authorId="0" shapeId="0" xr:uid="{00000000-0006-0000-0A00-000014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42" authorId="0" shapeId="0" xr:uid="{00000000-0006-0000-0A00-00001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N242" authorId="0" shapeId="0" xr:uid="{00000000-0006-0000-0A00-00001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O242" authorId="0" shapeId="0" xr:uid="{00000000-0006-0000-0A00-00001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202" authorId="0" shapeId="0" xr:uid="{00000000-0006-0000-0B00-00000D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202" authorId="0" shapeId="0" xr:uid="{00000000-0006-0000-0B00-00000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B00-00000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B00-00000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02" authorId="0" shapeId="0" xr:uid="{00000000-0006-0000-0B00-000005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202" authorId="0" shapeId="0" xr:uid="{00000000-0006-0000-0B00-00000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O202" authorId="0" shapeId="0" xr:uid="{00000000-0006-0000-0B00-000007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02" authorId="0" shapeId="0" xr:uid="{00000000-0006-0000-0B00-000008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2" authorId="0" shapeId="0" xr:uid="{00000000-0006-0000-0B00-000009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02" authorId="0" shapeId="0" xr:uid="{00000000-0006-0000-0B00-00000A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2" authorId="0" shapeId="0" xr:uid="{00000000-0006-0000-0B00-00000B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2" authorId="0" shapeId="0" xr:uid="{00000000-0006-0000-0B00-00000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5" authorId="0" shapeId="0" xr:uid="{00000000-0006-0000-0B00-00000E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0F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J205" authorId="0" shapeId="0" xr:uid="{00000000-0006-0000-0B00-000010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K205" authorId="0" shapeId="0" xr:uid="{00000000-0006-0000-0B00-000011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H206" authorId="0" shapeId="0" xr:uid="{00000000-0006-0000-0B00-000012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13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14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B00-000015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210" authorId="0" shapeId="0" xr:uid="{00000000-0006-0000-0B00-000016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0" authorId="0" shapeId="0" xr:uid="{00000000-0006-0000-0B00-000017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L210" authorId="0" shapeId="0" xr:uid="{00000000-0006-0000-0B00-000018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0" authorId="0" shapeId="0" xr:uid="{00000000-0006-0000-0B00-000019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B00-00001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11" authorId="0" shapeId="0" xr:uid="{00000000-0006-0000-0B00-00001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B00-00001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7" authorId="0" shapeId="0" xr:uid="{00000000-0006-0000-0B00-00001D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I217" authorId="0" shapeId="0" xr:uid="{00000000-0006-0000-0B00-00001E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0" authorId="0" shapeId="0" xr:uid="{00000000-0006-0000-0B00-00001F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1" authorId="0" shapeId="0" xr:uid="{00000000-0006-0000-0B00-000020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B00-000023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1" authorId="0" shapeId="0" xr:uid="{00000000-0006-0000-0B00-00002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1" authorId="0" shapeId="0" xr:uid="{00000000-0006-0000-0B00-000025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1" authorId="0" shapeId="0" xr:uid="{00000000-0006-0000-0B00-000026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1" authorId="0" shapeId="0" xr:uid="{00000000-0006-0000-0B00-000027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N241" authorId="0" shapeId="0" xr:uid="{00000000-0006-0000-0B00-000028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1" authorId="0" shapeId="0" xr:uid="{00000000-0006-0000-0B00-000029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P241" authorId="0" shapeId="0" xr:uid="{00000000-0006-0000-0B00-00002A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Q241" authorId="0" shapeId="0" xr:uid="{00000000-0006-0000-0B00-00002B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241" authorId="0" shapeId="0" xr:uid="{00000000-0006-0000-0B00-00002C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1" authorId="0" shapeId="0" xr:uid="{00000000-0006-0000-0B00-00002D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1" authorId="0" shapeId="0" xr:uid="{00000000-0006-0000-0B00-00002E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41" authorId="0" shapeId="0" xr:uid="{00000000-0006-0000-0B00-000021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41" authorId="0" shapeId="0" xr:uid="{00000000-0006-0000-0B00-000022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H243" authorId="0" shapeId="0" xr:uid="{00000000-0006-0000-0B00-00002F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I243" authorId="0" shapeId="0" xr:uid="{00000000-0006-0000-0B00-000030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3" authorId="0" shapeId="0" xr:uid="{00000000-0006-0000-0B00-000031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K243" authorId="0" shapeId="0" xr:uid="{00000000-0006-0000-0B00-000032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3" authorId="0" shapeId="0" xr:uid="{00000000-0006-0000-0B00-000033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3" authorId="0" shapeId="0" xr:uid="{00000000-0006-0000-0B00-000034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B00-000035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36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J244" authorId="0" shapeId="0" xr:uid="{00000000-0006-0000-0B00-000037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245" authorId="0" shapeId="0" xr:uid="{00000000-0006-0000-0B00-000038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5" authorId="0" shapeId="0" xr:uid="{00000000-0006-0000-0B00-000039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H246" authorId="0" shapeId="0" xr:uid="{00000000-0006-0000-0B00-00003A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246" authorId="0" shapeId="0" xr:uid="{00000000-0006-0000-0B00-00003B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246" authorId="0" shapeId="0" xr:uid="{00000000-0006-0000-0B00-00003C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6" authorId="0" shapeId="0" xr:uid="{00000000-0006-0000-0B00-00003D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6" authorId="0" shapeId="0" xr:uid="{00000000-0006-0000-0B00-00003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246" authorId="0" shapeId="0" xr:uid="{00000000-0006-0000-0B00-00003F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8" authorId="0" shapeId="0" xr:uid="{00000000-0006-0000-0B00-000040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8" authorId="0" shapeId="0" xr:uid="{00000000-0006-0000-0B00-00005A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8" authorId="0" shapeId="0" xr:uid="{00000000-0006-0000-0B00-00005B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8" authorId="0" shapeId="0" xr:uid="{00000000-0006-0000-0B00-00005C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8" authorId="0" shapeId="0" xr:uid="{00000000-0006-0000-0B00-00005D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8" authorId="0" shapeId="0" xr:uid="{00000000-0006-0000-0B00-00005E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8" authorId="0" shapeId="0" xr:uid="{00000000-0006-0000-0B00-00005F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8" authorId="0" shapeId="0" xr:uid="{00000000-0006-0000-0B00-000060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8" authorId="0" shapeId="0" xr:uid="{00000000-0006-0000-0B00-000061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8" authorId="0" shapeId="0" xr:uid="{00000000-0006-0000-0B00-000062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48" authorId="0" shapeId="0" xr:uid="{00000000-0006-0000-0B00-000063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8" authorId="0" shapeId="0" xr:uid="{00000000-0006-0000-0B00-000064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8" authorId="0" shapeId="0" xr:uid="{00000000-0006-0000-0B00-000065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48" authorId="0" shapeId="0" xr:uid="{00000000-0006-0000-0B00-000066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248" authorId="0" shapeId="0" xr:uid="{00000000-0006-0000-0B00-000067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248" authorId="0" shapeId="0" xr:uid="{00000000-0006-0000-0B00-000041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248" authorId="0" shapeId="0" xr:uid="{00000000-0006-0000-0B00-000042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248" authorId="0" shapeId="0" xr:uid="{00000000-0006-0000-0B00-000043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248" authorId="0" shapeId="0" xr:uid="{00000000-0006-0000-0B00-000044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A248" authorId="0" shapeId="0" xr:uid="{00000000-0006-0000-0B00-000045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248" authorId="0" shapeId="0" xr:uid="{00000000-0006-0000-0B00-000046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248" authorId="0" shapeId="0" xr:uid="{00000000-0006-0000-0B00-000047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248" authorId="0" shapeId="0" xr:uid="{00000000-0006-0000-0B00-000048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248" authorId="0" shapeId="0" xr:uid="{00000000-0006-0000-0B00-000049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248" authorId="0" shapeId="0" xr:uid="{00000000-0006-0000-0B00-00004A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248" authorId="0" shapeId="0" xr:uid="{00000000-0006-0000-0B00-00004B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248" authorId="0" shapeId="0" xr:uid="{00000000-0006-0000-0B00-00004C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248" authorId="0" shapeId="0" xr:uid="{00000000-0006-0000-0B00-00004D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248" authorId="0" shapeId="0" xr:uid="{00000000-0006-0000-0B00-00004E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248" authorId="0" shapeId="0" xr:uid="{00000000-0006-0000-0B00-00004F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248" authorId="0" shapeId="0" xr:uid="{00000000-0006-0000-0B00-000050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248" authorId="0" shapeId="0" xr:uid="{00000000-0006-0000-0B00-000051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248" authorId="0" shapeId="0" xr:uid="{00000000-0006-0000-0B00-000052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O248" authorId="0" shapeId="0" xr:uid="{00000000-0006-0000-0B00-000053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248" authorId="0" shapeId="0" xr:uid="{00000000-0006-0000-0B00-000054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Q248" authorId="0" shapeId="0" xr:uid="{00000000-0006-0000-0B00-000055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248" authorId="0" shapeId="0" xr:uid="{00000000-0006-0000-0B00-000056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248" authorId="0" shapeId="0" xr:uid="{00000000-0006-0000-0B00-000057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248" authorId="0" shapeId="0" xr:uid="{00000000-0006-0000-0B00-000058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U248" authorId="0" shapeId="0" xr:uid="{00000000-0006-0000-0B00-000059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49" authorId="0" shapeId="0" xr:uid="{00000000-0006-0000-0B00-000068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H293" authorId="0" shapeId="0" xr:uid="{00000000-0006-0000-0B00-000069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293" authorId="0" shapeId="0" xr:uid="{00000000-0006-0000-0B00-00006A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3" authorId="0" shapeId="0" xr:uid="{00000000-0006-0000-0B00-00006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B00-00006C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94" authorId="0" shapeId="0" xr:uid="{00000000-0006-0000-0B00-00006D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94" authorId="0" shapeId="0" xr:uid="{00000000-0006-0000-0B00-00006E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94" authorId="0" shapeId="0" xr:uid="{00000000-0006-0000-0B00-00006F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70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5" authorId="0" shapeId="0" xr:uid="{00000000-0006-0000-0B00-000071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5" authorId="0" shapeId="0" xr:uid="{00000000-0006-0000-0B00-000072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5" authorId="0" shapeId="0" xr:uid="{00000000-0006-0000-0B00-000073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5" authorId="0" shapeId="0" xr:uid="{00000000-0006-0000-0B00-000074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75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296" authorId="0" shapeId="0" xr:uid="{00000000-0006-0000-0B00-000076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297" authorId="0" shapeId="0" xr:uid="{00000000-0006-0000-0B00-000077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7" authorId="0" shapeId="0" xr:uid="{00000000-0006-0000-0B00-000078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H298" authorId="0" shapeId="0" xr:uid="{00000000-0006-0000-0B00-000079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00" authorId="0" shapeId="0" xr:uid="{00000000-0006-0000-0B00-00007A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00" authorId="0" shapeId="0" xr:uid="{00000000-0006-0000-0B00-00007B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J300" authorId="0" shapeId="0" xr:uid="{00000000-0006-0000-0B00-00007C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00" authorId="0" shapeId="0" xr:uid="{00000000-0006-0000-0B00-00007D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9" authorId="0" shapeId="0" xr:uid="{00000000-0006-0000-0B00-00007E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9" authorId="0" shapeId="0" xr:uid="{00000000-0006-0000-0B00-00007F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09" authorId="0" shapeId="0" xr:uid="{00000000-0006-0000-0B00-00008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9" authorId="0" shapeId="0" xr:uid="{00000000-0006-0000-0B00-000081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9" authorId="0" shapeId="0" xr:uid="{00000000-0006-0000-0B00-00008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9" authorId="0" shapeId="0" xr:uid="{00000000-0006-0000-0B00-000083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N309" authorId="0" shapeId="0" xr:uid="{00000000-0006-0000-0B00-000084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O309" authorId="0" shapeId="0" xr:uid="{00000000-0006-0000-0B00-00008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09" authorId="0" shapeId="0" xr:uid="{00000000-0006-0000-0B00-00008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09" authorId="0" shapeId="0" xr:uid="{00000000-0006-0000-0B00-00008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88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309" authorId="0" shapeId="0" xr:uid="{00000000-0006-0000-0B00-000089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309" authorId="0" shapeId="0" xr:uid="{00000000-0006-0000-0B00-00008A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309" authorId="0" shapeId="0" xr:uid="{00000000-0006-0000-0B00-00008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9" authorId="0" shapeId="0" xr:uid="{00000000-0006-0000-0B00-00008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309" authorId="0" shapeId="0" xr:uid="{00000000-0006-0000-0B00-00008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09" authorId="0" shapeId="0" xr:uid="{00000000-0006-0000-0B00-00008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Y309" authorId="0" shapeId="0" xr:uid="{00000000-0006-0000-0B00-00008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9" authorId="0" shapeId="0" xr:uid="{00000000-0006-0000-0B00-00009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309" authorId="0" shapeId="0" xr:uid="{00000000-0006-0000-0B00-000091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9" authorId="0" shapeId="0" xr:uid="{00000000-0006-0000-0B00-000092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9" authorId="0" shapeId="0" xr:uid="{00000000-0006-0000-0B00-000093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9" authorId="0" shapeId="0" xr:uid="{00000000-0006-0000-0B00-000094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9" authorId="0" shapeId="0" xr:uid="{00000000-0006-0000-0B00-000095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9" authorId="0" shapeId="0" xr:uid="{00000000-0006-0000-0B00-000096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09" authorId="0" shapeId="0" xr:uid="{00000000-0006-0000-0B00-000097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09" authorId="0" shapeId="0" xr:uid="{00000000-0006-0000-0B00-000098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99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B00-00009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19" authorId="0" shapeId="0" xr:uid="{00000000-0006-0000-0B00-00009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B00-00009C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I345" authorId="0" shapeId="0" xr:uid="{00000000-0006-0000-0B00-00009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H348" authorId="0" shapeId="0" xr:uid="{00000000-0006-0000-0B00-00009E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9" authorId="0" shapeId="0" xr:uid="{00000000-0006-0000-0B00-00009F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49" authorId="0" shapeId="0" xr:uid="{00000000-0006-0000-0B00-0000A0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9" authorId="0" shapeId="0" xr:uid="{00000000-0006-0000-0B00-0000A1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9" authorId="0" shapeId="0" xr:uid="{00000000-0006-0000-0B00-0000A2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9" authorId="0" shapeId="0" xr:uid="{00000000-0006-0000-0B00-0000A3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9" authorId="0" shapeId="0" xr:uid="{00000000-0006-0000-0B00-0000A4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9" authorId="0" shapeId="0" xr:uid="{00000000-0006-0000-0B00-0000A5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9" authorId="0" shapeId="0" xr:uid="{00000000-0006-0000-0B00-0000A6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349" authorId="0" shapeId="0" xr:uid="{00000000-0006-0000-0B00-0000A7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349" authorId="0" shapeId="0" xr:uid="{00000000-0006-0000-0B00-0000A8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349" authorId="0" shapeId="0" xr:uid="{00000000-0006-0000-0B00-0000A9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S349" authorId="0" shapeId="0" xr:uid="{00000000-0006-0000-0B00-0000AA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T349" authorId="0" shapeId="0" xr:uid="{00000000-0006-0000-0B00-0000AB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9" authorId="0" shapeId="0" xr:uid="{00000000-0006-0000-0B00-0000AC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49" authorId="0" shapeId="0" xr:uid="{00000000-0006-0000-0B00-0000AD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W349" authorId="0" shapeId="0" xr:uid="{00000000-0006-0000-0B00-0000AE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49" authorId="0" shapeId="0" xr:uid="{00000000-0006-0000-0B00-0000AF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Y349" authorId="0" shapeId="0" xr:uid="{00000000-0006-0000-0B00-0000B0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49" authorId="0" shapeId="0" xr:uid="{00000000-0006-0000-0B00-0000B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349" authorId="0" shapeId="0" xr:uid="{00000000-0006-0000-0B00-0000B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3" authorId="0" shapeId="0" xr:uid="{00000000-0006-0000-0B00-0000B3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53" authorId="0" shapeId="0" xr:uid="{00000000-0006-0000-0B00-0000B4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56" authorId="0" shapeId="0" xr:uid="{00000000-0006-0000-0B00-0000B5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B00-0000B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56" authorId="0" shapeId="0" xr:uid="{00000000-0006-0000-0B00-0000B7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356" authorId="0" shapeId="0" xr:uid="{00000000-0006-0000-0B00-0000B8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B00-0000B9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M356" authorId="0" shapeId="0" xr:uid="{00000000-0006-0000-0B00-0000BA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BB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356" authorId="0" shapeId="0" xr:uid="{00000000-0006-0000-0B00-0000BC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B00-0000BD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356" authorId="0" shapeId="0" xr:uid="{00000000-0006-0000-0B00-0000BE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B00-0000BF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356" authorId="0" shapeId="0" xr:uid="{00000000-0006-0000-0B00-0000C0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356" authorId="0" shapeId="0" xr:uid="{00000000-0006-0000-0B00-0000C1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B00-0000C2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356" authorId="0" shapeId="0" xr:uid="{00000000-0006-0000-0B00-0000C3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B00-0000C4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356" authorId="0" shapeId="0" xr:uid="{00000000-0006-0000-0B00-0000C5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361" authorId="0" shapeId="0" xr:uid="{00000000-0006-0000-0B00-0000C6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68" authorId="0" shapeId="0" xr:uid="{00000000-0006-0000-0B00-0000C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I368" authorId="0" shapeId="0" xr:uid="{00000000-0006-0000-0B00-0000C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J368" authorId="0" shapeId="0" xr:uid="{00000000-0006-0000-0B00-0000C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sharedStrings.xml><?xml version="1.0" encoding="utf-8"?>
<sst xmlns="http://schemas.openxmlformats.org/spreadsheetml/2006/main" count="14967" uniqueCount="7007">
  <si>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</si>
  <si>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</si>
  <si>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</si>
  <si>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</si>
  <si>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</si>
  <si>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</si>
  <si>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</si>
  <si>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</si>
  <si>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</si>
  <si>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</si>
  <si>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</si>
  <si>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</si>
  <si>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</si>
  <si>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</si>
  <si>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</si>
  <si>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</si>
  <si>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</si>
  <si>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</si>
  <si>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</si>
  <si>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</si>
  <si>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</si>
  <si>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</si>
  <si>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</si>
  <si>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</si>
  <si>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</si>
  <si>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</si>
  <si>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</si>
  <si>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</si>
  <si>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</si>
  <si>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</si>
  <si>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</si>
  <si>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</si>
  <si>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</si>
  <si>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</si>
  <si>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</si>
  <si>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</si>
  <si>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</si>
  <si>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</si>
  <si>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</si>
  <si>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</si>
  <si>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</si>
  <si>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</si>
  <si>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</si>
  <si>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</si>
  <si>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</si>
  <si>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</si>
  <si>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</si>
  <si>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</si>
  <si>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</si>
  <si>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</si>
  <si>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</si>
  <si>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</si>
  <si>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</si>
  <si>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</si>
  <si>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</si>
  <si>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</si>
  <si>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</si>
  <si>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</si>
  <si>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</si>
  <si>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</si>
  <si>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</si>
  <si>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</si>
  <si>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</si>
  <si>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</si>
  <si>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</si>
  <si>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</si>
  <si>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</si>
  <si>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</si>
  <si>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</si>
  <si>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</si>
  <si>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</si>
  <si>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</si>
  <si>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</si>
  <si>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</si>
  <si>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</si>
  <si>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</si>
  <si>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SEC-E6783855</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</si>
  <si>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</si>
  <si>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</si>
  <si>
    <r>
      <rPr>
        <sz val="11"/>
        <color rgb="FF000000"/>
        <rFont val="Calibri"/>
      </rPr>
      <t>Domain member: Disable machine account password changes</t>
    </r>
    <r>
      <rPr>
        <sz val="11"/>
        <color rgb="FF000000"/>
        <rFont val="Calibri"/>
      </rPr>
      <t xml:space="preserve">
</t>
    </r>
    <r>
      <rPr>
        <sz val="11"/>
        <color rgb="FF000000"/>
        <rFont val="Calibri"/>
      </rPr>
      <t>Determines whether a domain member periodically changes its computer account password. If this setting is enabled, the domain member does not attempt to change its computer account password. If this setting is disabled, the domain member attempts to change its computer account password as specified by the setting for Domain Member: Maximum age for machine account password, which by default is every 30 days.</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security setting should not be enabled. Computer account passwords are used to establish secure channel communications between members and domain controllers and, within the domain, between the domain controllers themselves. Once it is established, the secure channel is used to transmit sensitive information that is necessary for making authentication and authorization decisions.</t>
    </r>
    <r>
      <rPr>
        <sz val="11"/>
        <color rgb="FF000000"/>
        <rFont val="Calibri"/>
      </rPr>
      <t xml:space="preserve">
</t>
    </r>
    <r>
      <rPr>
        <sz val="11"/>
        <color rgb="FF000000"/>
        <rFont val="Calibri"/>
      </rPr>
      <t>This setting should not be used in an attempt to support dual-boot scenarios that use the same computer account. If you want to dual-boot two installations that are joined to the same domain, give the two installations different computer names.</t>
    </r>
  </si>
  <si>
    <t>MACHINE\System\CurrentControlSet\Services\Netlogon\Parameters\DisablePasswordChange</t>
  </si>
  <si>
    <t>SEC-3AC18C07</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</si>
  <si>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</si>
  <si>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 xml:space="preserve">Set the following UI path to </t>
    </r>
    <r>
      <rPr>
        <b/>
        <sz val="11"/>
        <color rgb="FF000000"/>
        <rFont val="Calibri"/>
      </rPr>
      <t>30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</si>
  <si>
    <r>
      <rPr>
        <sz val="11"/>
        <color rgb="FF000000"/>
        <rFont val="Calibri"/>
      </rPr>
      <t>Domain member: Maximum machine account password age</t>
    </r>
    <r>
      <rPr>
        <sz val="11"/>
        <color rgb="FF000000"/>
        <rFont val="Calibri"/>
      </rPr>
      <t xml:space="preserve">
</t>
    </r>
    <r>
      <rPr>
        <sz val="11"/>
        <color rgb="FF000000"/>
        <rFont val="Calibri"/>
      </rPr>
      <t>This security setting determines how often a domain member will attempt to change its computer account password.</t>
    </r>
    <r>
      <rPr>
        <sz val="11"/>
        <color rgb="FF000000"/>
        <rFont val="Calibri"/>
      </rPr>
      <t xml:space="preserve">
</t>
    </r>
    <r>
      <rPr>
        <sz val="11"/>
        <color rgb="FF000000"/>
        <rFont val="Calibri"/>
      </rPr>
      <t>Default: 30 days.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applies to Windows 2000 computers, but it is not available through the Security Configuration Manager tools on these computers.</t>
    </r>
  </si>
  <si>
    <t>MACHINE\System\CurrentControlSet\Services\Netlogon\Parameters\MaximumPasswordAge</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</si>
  <si>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</si>
  <si>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</si>
  <si>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</si>
  <si>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</si>
  <si>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</si>
  <si>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</si>
  <si>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</si>
  <si>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</si>
  <si>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</si>
  <si>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</si>
  <si>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</si>
  <si>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</si>
  <si>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</si>
  <si>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</si>
  <si>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</si>
  <si>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</si>
  <si>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</si>
  <si>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</si>
  <si>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</si>
  <si>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</si>
  <si>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</si>
  <si>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</si>
  <si>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</si>
  <si>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</si>
  <si>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</si>
  <si>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</si>
  <si>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</si>
  <si>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</si>
  <si>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</si>
  <si>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</si>
  <si>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</si>
  <si>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</si>
  <si>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</si>
  <si>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</si>
  <si>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</si>
  <si>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</si>
  <si>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</si>
  <si>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</si>
  <si>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</si>
  <si>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</si>
  <si>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</si>
  <si>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</si>
  <si>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</si>
  <si>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</si>
  <si>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</si>
  <si>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</si>
  <si>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</si>
  <si>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</si>
  <si>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</si>
  <si>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</si>
  <si>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SEC-DEE79A11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</si>
  <si>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</si>
  <si>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</si>
  <si>
    <r>
      <rPr>
        <sz val="11"/>
        <color rgb="FF000000"/>
        <rFont val="Calibri"/>
      </rPr>
      <t>Network access: Restrict clients allowed to make remote calls to SAM</t>
    </r>
  </si>
  <si>
    <t>MACHINE\System\CurrentControlSet\Control\Lsa\RestrictRemoteSAM</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</si>
  <si>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</si>
  <si>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</si>
  <si>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</si>
  <si>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</si>
  <si>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</si>
  <si>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</si>
  <si>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</si>
  <si>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</si>
  <si>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</si>
  <si>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</si>
  <si>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</si>
  <si>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</si>
  <si>
    <r>
      <rPr>
        <sz val="11"/>
        <color rgb="FF000000"/>
        <rFont val="Calibri"/>
      </rPr>
      <t xml:space="preserve">Set the following UI path to </t>
    </r>
    <r>
      <rPr>
        <b/>
        <sz val="11"/>
        <color rgb="FF000000"/>
        <rFont val="Calibri"/>
      </rPr>
      <t>Send NTLMv2 Responses only, Refuse LM and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</si>
  <si>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</si>
  <si>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</si>
  <si>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</si>
  <si>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</si>
  <si>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</si>
  <si>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</si>
  <si>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</si>
  <si>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</si>
  <si>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</si>
  <si>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</si>
  <si>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</si>
  <si>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</si>
  <si>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</si>
  <si>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</si>
  <si>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</si>
  <si>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</si>
  <si>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</si>
  <si>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</si>
  <si>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</si>
  <si>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</si>
  <si>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</si>
  <si>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</si>
  <si>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</si>
  <si>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</si>
  <si>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</si>
  <si>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</si>
  <si>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</si>
  <si>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</si>
  <si>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</si>
  <si>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</si>
  <si>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</si>
  <si>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</si>
  <si>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</si>
  <si>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</si>
  <si>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</si>
  <si>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</si>
  <si>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</si>
  <si>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</si>
  <si>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</si>
  <si>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</si>
  <si>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</si>
  <si>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</si>
  <si>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</si>
  <si>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</si>
  <si>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</si>
  <si>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</si>
  <si>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</si>
  <si>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</si>
  <si>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</si>
  <si>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</si>
  <si>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</si>
  <si>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</si>
  <si>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</si>
  <si>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</si>
  <si>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</si>
  <si>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</si>
  <si>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</si>
  <si>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</si>
  <si>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</si>
  <si>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</si>
  <si>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</si>
  <si>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</si>
  <si>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</si>
  <si>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</si>
  <si>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</si>
  <si>
    <r>
      <rPr>
        <sz val="11"/>
        <color rgb="FF000000"/>
        <rFont val="Calibri"/>
      </rPr>
      <t xml:space="preserve">Set the following UI path to </t>
    </r>
    <r>
      <rPr>
        <b/>
        <sz val="11"/>
        <color rgb="FF000000"/>
        <rFont val="Calibri"/>
      </rPr>
      <t>Authenticated Users, 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</si>
  <si>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</si>
  <si>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</si>
  <si>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</si>
  <si>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</si>
  <si>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</si>
  <si>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</si>
  <si>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</si>
  <si>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</si>
  <si>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</si>
  <si>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</si>
  <si>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</si>
  <si>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</si>
  <si>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</si>
  <si>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</si>
  <si>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</si>
  <si>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</si>
  <si>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</si>
  <si>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</si>
  <si>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</si>
  <si>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</si>
  <si>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</si>
  <si>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</si>
  <si>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</si>
  <si>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</si>
  <si>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</si>
  <si>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</si>
  <si>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</si>
  <si>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</si>
  <si>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</si>
  <si>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</si>
  <si>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</si>
  <si>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</si>
  <si>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</si>
  <si>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</si>
  <si>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</si>
  <si>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</si>
  <si>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</si>
  <si>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</si>
  <si>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</si>
  <si>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</si>
  <si>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</si>
  <si>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</si>
  <si>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</si>
  <si>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</si>
  <si>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</si>
  <si>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</si>
  <si>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</si>
  <si>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</si>
  <si>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</si>
  <si>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</si>
  <si>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</si>
  <si>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</si>
  <si>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</si>
  <si>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</si>
  <si>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</si>
  <si>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</si>
  <si>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</si>
  <si>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</si>
  <si>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</si>
  <si>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</si>
  <si>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</si>
  <si>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</si>
  <si>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</si>
  <si>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</si>
  <si>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</si>
  <si>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</si>
  <si>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</si>
  <si>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</si>
  <si>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</si>
  <si>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</si>
  <si>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</si>
  <si>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</si>
  <si>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</si>
  <si>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</si>
  <si>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</si>
  <si>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</si>
  <si>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</si>
  <si>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</si>
  <si>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</si>
  <si>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</si>
  <si>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</si>
  <si>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</si>
  <si>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</si>
  <si>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</si>
  <si>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</si>
  <si>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</si>
  <si>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</si>
  <si>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</si>
  <si>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</si>
  <si>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</si>
  <si>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</si>
  <si>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</si>
  <si>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</si>
  <si>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</si>
  <si>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</si>
  <si>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</si>
  <si>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</si>
  <si>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</si>
  <si>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</si>
  <si>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</si>
  <si>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</si>
  <si>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</si>
  <si>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</si>
  <si>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</si>
  <si>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</si>
  <si>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</si>
  <si>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</si>
  <si>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</si>
  <si>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</si>
  <si>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</si>
  <si>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</si>
  <si>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</si>
  <si>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</si>
  <si>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</si>
  <si>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</si>
  <si>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</si>
  <si>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</si>
  <si>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</si>
  <si>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</si>
  <si>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</si>
  <si>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</si>
  <si>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</si>
  <si>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</si>
  <si>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</si>
  <si>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</si>
  <si>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</si>
  <si>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</si>
  <si>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</si>
  <si>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</si>
  <si>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</si>
  <si>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</si>
  <si>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</si>
  <si>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</si>
  <si>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</si>
  <si>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</si>
  <si>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</si>
  <si>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</si>
  <si>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</si>
  <si>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</si>
  <si>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</si>
  <si>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</si>
  <si>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</si>
  <si>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</si>
  <si>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</si>
  <si>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</si>
  <si>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</si>
  <si>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</si>
  <si>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</si>
  <si>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</si>
  <si>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</si>
  <si>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</si>
  <si>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</si>
  <si>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</si>
  <si>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</si>
  <si>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</si>
  <si>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</si>
  <si>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</si>
  <si>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</si>
  <si>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</si>
  <si>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</si>
  <si>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</si>
  <si>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</si>
  <si>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</si>
  <si>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</si>
  <si>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</si>
  <si>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</si>
  <si>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</si>
  <si>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</si>
  <si>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</si>
  <si>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</si>
  <si>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</si>
  <si>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</si>
  <si>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</si>
  <si>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</si>
  <si>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</si>
  <si>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</si>
  <si>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</si>
  <si>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</si>
  <si>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</si>
  <si>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</si>
  <si>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</si>
  <si>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</si>
  <si>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</si>
  <si>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</si>
  <si>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</si>
  <si>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</si>
  <si>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</si>
  <si>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</si>
  <si>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screen.By default users can enable invocation of an available camera on the lock screen.If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</si>
  <si>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</si>
  <si>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</si>
  <si>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</si>
  <si>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</si>
  <si>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</si>
  <si>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screen.By default users can enable a slide show that will run after they lock the machine.If you enable this setting users will no longer be able to modify slide show settings in PC Settings and no slide show will ever start.</t>
    </r>
  </si>
  <si>
    <t>HKLM\Software\Policies\Microsoft\Windows\Personalization!NoLockScreenSlideshow</t>
  </si>
  <si>
    <t>LAPS</t>
  </si>
  <si>
    <t>CPT-AAC9343B</t>
  </si>
  <si>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</si>
  <si>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Templates\LAPS\Enable local admin password management</t>
    </r>
  </si>
  <si>
    <r>
      <rPr>
        <sz val="11"/>
        <color rgb="FF000000"/>
        <rFont val="Calibri"/>
      </rPr>
      <t>Enables management of password for local administrator accountIf you enable this setting local administrator password is managedIf you disable or not configure this setting local administrator password is NOT managed</t>
    </r>
  </si>
  <si>
    <t>HKLM\Software\Policies\Microsoft Services\AdmPwd!AdmPwdEnabled</t>
  </si>
  <si>
    <t>At least Microsoft Windows Vista or Windows Server 2003 family</t>
  </si>
  <si>
    <t>MS Security Guide</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</si>
  <si>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</si>
  <si>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</si>
  <si>
    <r>
      <rPr>
        <sz val="11"/>
        <color rgb="FF000000"/>
        <rFont val="Calibri"/>
      </rPr>
      <t xml:space="preserve">Set the following UI path to </t>
    </r>
    <r>
      <rPr>
        <b/>
        <sz val="11"/>
        <color rgb="FF000000"/>
        <rFont val="Calibri"/>
      </rPr>
      <t>Disable driver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</si>
  <si>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type.To disable client-side processing of the SMBv1 protocol select the "Enabled" radio button then select "Disable driver" from the dropdown.WARNING: DO NOT SELECT THE "DISABLED" RADIO BUTTON UNDER ANY CIRCUMSTANCES!For Windows 7 and Servers 2008 2008R2 and 2012 you must also configure the "Configure SMB v1 client (extra setting needed for pre-Win8.1/2012R2)" setting.To restore default SMBv1 client-side behavior select "Enabled" and choose the correct default from the dropdown:* "Manual start" for Windows 7 and Windows Servers 2008 2008R2 and 2012;* "Automatic start" for Windows 8.1 and Windows Server 2012R2 and newer.Changes to this setting require a reboot to take effect.For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</si>
  <si>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</si>
  <si>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</si>
  <si>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</si>
  <si>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</si>
  <si>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</si>
  <si>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(Recommended.)Enabling this setting enables server-side processing of the SMBv1 protocol. (Default.)Changes to this setting require a reboot to take effect.For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</si>
  <si>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</si>
  <si>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</si>
  <si>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</si>
  <si>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</si>
  <si>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https://support.microsoft.com/en-us/help/956607/how-to-enable-structured-exception-handling-overwrite-protection-sehop-in-windows-operating-systems.If this setting is disabled or not configured SEHOP is not enforced for 32-bit processes.</t>
    </r>
  </si>
  <si>
    <t>HKLM\SYSTEM\CurrentControlSet\Control\Session Manager\kernel!DisableExceptionChainValidation</t>
  </si>
  <si>
    <t>At least Windows Vista</t>
  </si>
  <si>
    <t>CPT-35119C13</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</si>
  <si>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</si>
  <si>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Guide\Limits print driver installation to Administrators</t>
    </r>
  </si>
  <si>
    <r>
      <rPr>
        <sz val="11"/>
        <color rgb="FF000000"/>
        <rFont val="Calibri"/>
      </rPr>
      <t>Determines whether users that aren't Administrator can install print drivers on this computer.By default users that aren't Administrators can't install print drivers on this computer.If you enable this setting or do not configure it the system will limit installation of print drivers to Administrators of this computer.If you disable this setting the system will not limit installation of print drivers to this computer.Additional Information: https://support.microsoft.com/en-us/topic/kb5005010-restricting-installation-of-new-printer-drivers-after-applying-the-july-6-2021-updates-31b91c02-05bc-4ada-a7ea-183b129578a7 for additional information.</t>
    </r>
  </si>
  <si>
    <t>HKLM\Software\Policies\Microsoft\Windows NT\Printers\PointAndPrint!RestrictDriverInstallationToAdministrators</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</si>
  <si>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</si>
  <si>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</si>
  <si>
    <r>
      <rPr>
        <sz val="11"/>
        <color rgb="FF000000"/>
        <rFont val="Calibri"/>
      </rPr>
      <t xml:space="preserve">Set the following UI path to </t>
    </r>
    <r>
      <rPr>
        <b/>
        <sz val="11"/>
        <color rgb="FF000000"/>
        <rFont val="Calibri"/>
      </rPr>
      <t>P-node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</si>
  <si>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 A B-node computer uses broadcasts.* A P-node computer uses only point-to-point name queries to a name server (WINS).* An M-node computer broadcasts first and then queries the name server.* An H-node computer queries the name server first and then broadcasts.Resolution through LMHOSTS or DNS follows these methods. If the NodeType value is present it overrides any DhcpNodeType value.If neither NodeType nor DhcpNodeType is present the computer uses B-node if there are no WINS servers configured for the network or H-node if there is at least one WINS server configured.</t>
    </r>
  </si>
  <si>
    <t>HKLM\SYSTEM\CurrentControlSet\Services\NetBT\Parameters!NodeType</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</si>
  <si>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</si>
  <si>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</si>
  <si>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</si>
  <si>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needed.If this setting is not configured WDigest authentication is disabled in Windows 8.1 and in Windows Server 2012 R2; it is enabled by default in earlier versions of Windows and Windows Server.Update KB2871997 must first be installed to disable WDigest authentication using this setting in Windows 7 Windows 8 Windows Server 2008 R2 and Windows Server 2012.Enabled: Enables WDigest authentication.Disabled (recommended): Disables WDigest authentication. For this setting to work on Windows 7 Windows 8 Windows Server 2008 R2 or Windows Server 2012 KB2871997 must first be installed.For more information see http://support.microsoft.com/kb/2871997 and http://blogs.technet.com/b/srd/archive/2014/06/05/an-overview-of-kb2871997.aspx .</t>
    </r>
  </si>
  <si>
    <t>HKLM\SYSTEM\CurrentControlSet\Control\SecurityProviders\WDigest!UseLogonCredential</t>
  </si>
  <si>
    <t>MSS (Legacy)</t>
  </si>
  <si>
    <t>CPT-D0160819</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</si>
  <si>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</si>
  <si>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 (protects against packet spoofing)</t>
    </r>
  </si>
  <si>
    <r>
      <rPr>
        <sz val="11"/>
        <color rgb="FF000000"/>
        <rFont val="Calibri"/>
      </rPr>
      <t>MSS: (DisableIPSourceRouting IPv6) IP source routing protection level (protects against packet spoofing)</t>
    </r>
  </si>
  <si>
    <t>HKLM\System\CurrentControlSet\Services\Tcpip6\Parameters!DisableIPSourceRouting</t>
  </si>
  <si>
    <t>CPT-C1BE1169</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</si>
  <si>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</si>
  <si>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 (protects against packet spoofing)</t>
    </r>
  </si>
  <si>
    <r>
      <rPr>
        <sz val="11"/>
        <color rgb="FF000000"/>
        <rFont val="Calibri"/>
      </rPr>
      <t>MSS: (DisableIPSourceRouting) IP source routing protection level (protects against packet spoofing)</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</si>
  <si>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</si>
  <si>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</si>
  <si>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</si>
  <si>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</si>
  <si>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</si>
  <si>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</si>
  <si>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</si>
  <si>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</si>
  <si>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</si>
  <si>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</si>
  <si>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</si>
  <si>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</si>
  <si>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</si>
  <si>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</si>
  <si>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</si>
  <si>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client computers.LLMNR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possible.If you enable this policy setting LLMNR will be disabled on all available network adapters on the client computer.If you disable this policy setting or you do not configure this policy setting LLMNR will be enabled on all available network adapters.</t>
    </r>
  </si>
  <si>
    <t>HKLM\Software\Policies\Microsoft\Windows NT\DNSClient!EnableMulticast</t>
  </si>
  <si>
    <t>Network\Lanman Workstation</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</si>
  <si>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</si>
  <si>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</si>
  <si>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</si>
  <si>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server.If you enable this policy setting or if you do not configure this policy setting the SMB client will allow insecure guest logons.If you disable this policy setting the SMB client will reject insecure guest logons.Insecure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</si>
  <si>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</si>
  <si>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At least Windows Server 2016 Windows 10</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</si>
  <si>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</si>
  <si>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</si>
  <si>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t>
    </r>
  </si>
  <si>
    <r>
      <rPr>
        <sz val="11"/>
        <color rgb="FF000000"/>
        <rFont val="Calibri"/>
      </rPr>
      <t xml:space="preserve">Set the following UI path to </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</si>
  <si>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paths.If you enable this policy Windows only allows access to the specified UNC paths after fulfilling additional security requirements.</t>
    </r>
  </si>
  <si>
    <t>HKLM\Software\Policies\Microsoft\Windows\NetworkProvider\HardenedPaths</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</si>
  <si>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</si>
  <si>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</si>
  <si>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</si>
  <si>
    <r>
      <rPr>
        <sz val="11"/>
        <color rgb="FF000000"/>
        <rFont val="Calibri"/>
      </rPr>
      <t xml:space="preserve">Set the following UI path to </t>
    </r>
    <r>
      <rPr>
        <b/>
        <sz val="11"/>
        <color rgb="FF000000"/>
        <rFont val="Calibri"/>
      </rPr>
      <t>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</si>
  <si>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RemediationThis policy setting applies to applications using the CredSSP component (for example: Remote Desktop Connection).Some versions of the CredSSP protocol are vulnerable to an encryption oracle attack against the client.  This policy controls compatibility with vulnerable clients and servers.  This policy allows you to set the level of protection desired for the encryption oracle vulnerability.If you enable this policy setting CredSSP version support will be selected based on the following options:Force Updated Clients: Client applications which use CredSSP will not be able to fall back to the insecure versions and services using CredSSP will not accept unpatched clients. Note: this setting should not be deployed until all remote hosts support the newest version.Mitigated: Client applications which use CredSSP will not be able to fall back to the insecure version but services using CredSSP will accept unpatched clients. See the link below for important information about the risk posed by remaining unpatched clients.Vulnerable: Client applications which use CredSSP will expose the remote servers to attacks by supporting fall back to the insecure versions and services using CredSSP will accept unpatched clients.For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</si>
  <si>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</si>
  <si>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</si>
  <si>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</si>
  <si>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</si>
  <si>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credentialsWhen using credential delegation devices provide an exportable version of credentials to the remote host. This exposes users to the risk of credential theft from attackers on the remote host.If you enable this policy setting the host supports Restricted Admin or Remote Credential Guard mode.If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</si>
  <si>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</si>
  <si>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</si>
  <si>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</si>
  <si>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</si>
  <si>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</si>
  <si>
    <r>
      <rPr>
        <sz val="11"/>
        <color rgb="FF000000"/>
        <rFont val="Calibri"/>
      </rPr>
      <t xml:space="preserve">Set the following UI path to </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</si>
  <si>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devices.Virtualization Based Protection of Code IntegrityThis setting enables virtualization based protection of Kernel Mode Code Integrity. When this is enabled kernel mode memory protections are enforced and the Code Integrity validation path is protected by the Virtualization Based Security feature.The "Disabled" option turns off Virtualization Based Protection of Code Integrity remotely if it was previously turned on with the "Enabled without lock" option. 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Virtualization Based Protection of Code Integrity to be disabled remotely by using Group Policy. The "Not Configured" option leaves the policy setting undefined. Group Policy does not write the policy setting to the registry and so it has no impact on computers or users. If there is a current setting in the registry it will not be modified.The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compatibility.Warning: All drivers on the system must be compatible with this feature or the system may crash. Ensure that this policy setting is only deployed to computers which are known to be compatible. Credential GuardThis setting lets users turn on Credential Guard with virtualization-based security to help protect credentials.The "Disabled" option turns off Credential Guard remotely if it was previously turned on with the "Enabled without lock" option.The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UEFI.The "Enabled without lock" option allows Credential Guard to be disabled remotely by using Group Policy. The devices that use this setting must be running at least Windows 10 (Version 1511).The "Not Configured" option leaves the policy setting undefined. Group Policy does not write the policy setting to the registry and so it has no impact on computers or users. If there is a current setting in the registry it will not be modified.      Secure LaunchThis setting sets the configuration of Secure Launch to secure the boot chain.The "Not Configured" setting is the default and allows configuration of the feature by Administrative users.The "Enabled" option turns on Secure Launch on supported hardware.The "Disabled" option turns off Secure Launch regardless of hardware support.</t>
    </r>
  </si>
  <si>
    <t>HKLM\SOFTWARE\Policies\Microsoft\Windows\DeviceGuard!EnableVirtualizationBasedSecurity; HKLM\SOFTWARE\Policies\Microsoft\Windows\DeviceGuard!RequirePlatformSecurityFeatures HKLM\SOFTWARE\Policies\Microsoft\Windows\DeviceGuard!HypervisorEnforcedCodeIntegrity HKLM\SOFTWARE\Policies\Microsoft\Windows\DeviceGuard!HVCIMATRequired HKLM\SOFTWARE\Policies\Microsoft\Windows\DeviceGuard!LsaCfgFlags HKLM\SOFTWARE\Policies\Microsoft\Windows\DeviceGuard!ConfigureSystemGuardLaunch</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</si>
  <si>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</si>
  <si>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</si>
  <si>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</si>
  <si>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</si>
  <si>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  Good: The driver has been signed and has not been tampered with.-  Bad: The driver has been identified as malware. It is recommended that you do not allow known bad drivers to be initialized.-  Bad but required for boot: The driver has been identified as malware but the computer cannot successfully boot without loading this driver.-  Unknown: This driver has not been attested to by your malware detection application and has not been classified by the Early Launch Antimalware boot-start driver.If you enable this policy setting you will be able to choose which boot-start drivers to initialize the next time the computer is started.If you disable or do not configure this policy setting the boot start drivers determined to be Good Unknown or Bad but Boot Critical are initialized and the initialization of drivers determined to be Bad is skipped.If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</si>
  <si>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 HKLM\System\CurrentControlSet\Policies\EarlyLaunch!DriverLoadPolicy</t>
  </si>
  <si>
    <t>At least Windows Server 2012 Windows 8 or Windows RT</t>
  </si>
  <si>
    <t>System\Group Policy</t>
  </si>
  <si>
    <t>CPT-5EEB2687</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</si>
  <si>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</si>
  <si>
    <r>
      <rPr>
        <sz val="11"/>
        <color rgb="FF000000"/>
        <rFont val="Calibri"/>
      </rPr>
      <t xml:space="preserve">Set the following UI path to </t>
    </r>
    <r>
      <rPr>
        <b/>
        <sz val="11"/>
        <color rgb="FF000000"/>
        <rFont val="Calibri"/>
      </rPr>
      <t>Process even if the Group Policy objects have not changed = True; Do not apply during periodic background processing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Templates\System\Group Policy\Configure registry policy processing</t>
    </r>
  </si>
  <si>
    <r>
      <rPr>
        <sz val="11"/>
        <color rgb="FF000000"/>
        <rFont val="Calibri"/>
      </rPr>
      <t>This policy setting determines when registry policies are updated.This policy setting affects all policies in the Administrative Templates folder and any other policies that store values in the registry. It overrides customized settings that the program implementing a registry policy set when it was installed.If you enable this policy setting you can use the check boxes provided to change the options. If you disable or do not configure this policy setting it has no effect on the system.The "Do not apply during periodic background processing" option prevents the system from updating affected policies in the background while the computer is in use. When background updates are disabled policy changes will not take effect until the next user logon or system restart.The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r>
  </si>
  <si>
    <t>HKLM\Software\Policies\Microsoft\Windows\Group Policy\{35378EAC-683F-11D2-A89A-00C04FBBCFA2}!NoBackgroundPolicy HKLM\Software\Policies\Microsoft\Windows\Group Policy\{35378EAC-683F-11D2-A89A-00C04FBBCFA2}!NoGPOListChanges</t>
  </si>
  <si>
    <t>At least Windows 2000</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</si>
  <si>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</si>
  <si>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</si>
  <si>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</si>
  <si>
    <r>
      <rPr>
        <sz val="11"/>
        <color rgb="FF000000"/>
        <rFont val="Calibri"/>
      </rPr>
      <t xml:space="preserve">Set the following UI path to </t>
    </r>
    <r>
      <rPr>
        <b/>
        <sz val="11"/>
        <color rgb="FF000000"/>
        <rFont val="Calibri"/>
      </rPr>
      <t>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</si>
  <si>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</si>
  <si>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</si>
  <si>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System\Logon</t>
  </si>
  <si>
    <t>CPT-2C03ACCD</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</si>
  <si>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</si>
  <si>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Templates\System\Logon\Enumerate local users on domain-joined computers</t>
    </r>
  </si>
  <si>
    <r>
      <rPr>
        <sz val="11"/>
        <color rgb="FF000000"/>
        <rFont val="Calibri"/>
      </rPr>
      <t>This policy setting allows local users to be enumerated on domain-joined computers.  If you enable this policy setting Logon UI will enumerate all local users on domain-joined computers.If you disable or do not configure this policy setting the Logon UI will not enumerate local users on domain-joined computers.</t>
    </r>
  </si>
  <si>
    <t>HKLM\Software\Policies\Microsoft\Windows\System!EnumerateLocalUsers</t>
  </si>
  <si>
    <t>System\Remote Procedure Call</t>
  </si>
  <si>
    <t>CPT-1B7A1FB7</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</si>
  <si>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</si>
  <si>
    <r>
      <rPr>
        <sz val="11"/>
        <color rgb="FF000000"/>
        <rFont val="Calibri"/>
      </rPr>
      <t xml:space="preserve">Set the following UI path to </t>
    </r>
    <r>
      <rPr>
        <b/>
        <sz val="11"/>
        <color rgb="FF000000"/>
        <rFont val="Calibri"/>
      </rPr>
      <t>Authenticated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Procedure Call\Restrict Unauthenticated RPC clients</t>
    </r>
  </si>
  <si>
    <r>
      <rPr>
        <sz val="11"/>
        <color rgb="FF000000"/>
        <rFont val="Calibri"/>
      </rPr>
      <t>This policy setting controls how the RPC server runtime handles unauthenticated RPC clients connecting to RPC servers.This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controller.If you disable this policy setting the RPC server runtime uses the value of "Authenticated" on Windows Client and the value of "None" on Windows Server versions that support this policy setting. If you do not configure this policy setting it remains disabled.  The RPC server runtime will behave as though it was enabled with the value of "Authenticated" used for Windows Client and the value of "None" used for Server SKUs that support this policy setting. 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  "None" allows all RPC clients to connect to RPC Servers running on the machine on which the policy setting is applied.--  "Authenticated" allows only authenticated RPC Clients (per the definition above) to connect to RPC Servers running on the machine on which the policy setting is applied. Exemptions are granted to interfaces that have requested them.--  "Authenticated without exceptions" allows only authenticated RPC Clients (per the definition above) to connect to RPC Servers running on the machine on which the policy setting is applied.  No exceptions are allowed.Note: This policy setting will not be applied until the system is rebooted.</t>
    </r>
  </si>
  <si>
    <t>HKLM\Software\Policies\Microsoft\Windows NT\Rpc!RestrictRemoteClients</t>
  </si>
  <si>
    <t>At least Windows XP Professional with SP2</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</si>
  <si>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</si>
  <si>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</si>
  <si>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</si>
  <si>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</si>
  <si>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          If you enable this policy setting AutoPlay is not allowed for MTP devices like cameras or phones.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</si>
  <si>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</si>
  <si>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</si>
  <si>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</si>
  <si>
    <r>
      <rPr>
        <sz val="11"/>
        <color rgb="FF000000"/>
        <rFont val="Calibri"/>
      </rPr>
      <t xml:space="preserve">Set the following UI path to </t>
    </r>
    <r>
      <rPr>
        <b/>
        <sz val="11"/>
        <color rgb="FF000000"/>
        <rFont val="Calibri"/>
      </rPr>
      <t>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</si>
  <si>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          Autorun commands are generally stored in autorun.inf files. They often launch the installation program or other routines.          Prior to Windows Vista when media containing an autorun command is inserted the system will automatically execute the program without user intervention.          This creates a major security concern as code may be executed without user's knowledge. The default behavior starting with Windows Vista is to prompt the user whether autorun command is to be run. The autorun command is represented as a handler in the Autoplay dialog.          If you enable this policy setting an Administrator can change the default Windows Vista or later behavior for autorun to:          a) Completely disable autorun commands or          b) Revert back to pre-Windows Vista behavior of automatically executing the autorun command.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</si>
  <si>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</si>
  <si>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</si>
  <si>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</si>
  <si>
    <r>
      <rPr>
        <sz val="11"/>
        <color rgb="FF000000"/>
        <rFont val="Calibri"/>
      </rPr>
      <t xml:space="preserve">Set the following UI path to </t>
    </r>
    <r>
      <rPr>
        <b/>
        <sz val="11"/>
        <color rgb="FF000000"/>
        <rFont val="Calibri"/>
      </rPr>
      <t>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</si>
  <si>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          Autoplay begins reading from a drive as soon as you insert media in the drive. As a result the setup file of programs and the music on audio media start immediately.          Prior to Windows XP SP2 Autoplay is disabled by default on removable drives such as the floppy disk drive (but not the CD-ROM drive) and on network drives.          Starting with Windows XP SP2 Autoplay is enabled for removable drives as well including Zip drives and some USB mass storage devices.          If you enable this policy setting Autoplay is disabled on CD-ROM and removable media drives or disabled on all drives.          This policy setting disables Autoplay on additional types of drives. You cannot use this setting to enable Autoplay on drives on which it is disabled by default.          If you disable or do not configure this policy setting AutoPlay is enabled.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</si>
  <si>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</si>
  <si>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</si>
  <si>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</si>
  <si>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</si>
  <si>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</si>
  <si>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authentication.If you enable this setting Windows requires all users on managed devices to use enhanced anti-spoofing for Windows Hello face authentication. This disables Windows Hello face authentication on devices that do not support enhanced anti-spoofing.If you disable or don't configure this setting Windows doesn't require enhanced anti-spoofing for Windows Hello face authentication.Note that enhanced anti-spoofing for Windows Hello face authentication is not required on unmanaged devices.</t>
    </r>
  </si>
  <si>
    <t>HKLM\SOFTWARE\Policies\Microsoft\Biometrics\FacialFeatures!EnhancedAntiSpoofing</t>
  </si>
  <si>
    <t>At least Windows Server 2016 or Windows 10</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</si>
  <si>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</si>
  <si>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</si>
  <si>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</si>
  <si>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</si>
  <si>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kilobytes.If you enable this policy setting you can configure the maximum log file size to be between 1 megabyte (1024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</si>
  <si>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</si>
  <si>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</si>
  <si>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</si>
  <si>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</si>
  <si>
    <r>
      <rPr>
        <sz val="11"/>
        <color rgb="FF000000"/>
        <rFont val="Calibri"/>
      </rPr>
      <t xml:space="preserve">Set the following UI path to </t>
    </r>
    <r>
      <rPr>
        <b/>
        <sz val="11"/>
        <color rgb="FF000000"/>
        <rFont val="Calibri"/>
      </rPr>
      <t>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</si>
  <si>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kilobytes.If you enable this policy setting you can configure the maximum log file size to be between 20 megabytes (20480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</si>
  <si>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</si>
  <si>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</si>
  <si>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</si>
  <si>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</si>
  <si>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</si>
  <si>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</si>
  <si>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</si>
  <si>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</si>
  <si>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</si>
  <si>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suspicious.Some information is sent to Microsoft about files and programs run on PCs with this feature enabled.If you enable this policy SmartScreen will be turned on for all users.  Its behavior can be controlled by the following options:â€¢ Warn and prevent bypassâ€¢ WarnIf you enable this policy with the "Warn and prevent bypass" option SmartScreen's dialogs will not present the user with the option to disregard the warning and run the app.  SmartScreen will continue to show the warning on subsequent attempts to run the app.If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app.If you disable this policy SmartScreen will be turned off for all users.  Users will not be warned if they try to run suspicious apps from the Internet.If you do not configure this policy SmartScreen will be enabled by default but users may change their settings.</t>
    </r>
  </si>
  <si>
    <t>HKLM\Software\Policies\Microsoft\Windows\System!EnableSmartScreen; HKLM\Software\Policies\Microsoft\Windows\System!ShellSmartScreenLevel</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</si>
  <si>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</si>
  <si>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</si>
  <si>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</si>
  <si>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</si>
  <si>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malicious.If you enable this policy setting SmartScreen Filter warnings block the user.If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</si>
  <si>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</si>
  <si>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</si>
  <si>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</si>
  <si>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</si>
  <si>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</si>
  <si>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Internet.If you enable this policy setting SmartScreen Filter warnings block the user.If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</si>
  <si>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</si>
  <si>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</si>
  <si>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</si>
  <si>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</si>
  <si>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</si>
  <si>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malware.If you enable this policy setting the user is not prompted to turn on SmartScreen Filter. All website addresses that are not on the filter's allow list are sent automatically to Microsoft without prompting the user.If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</si>
  <si>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</si>
  <si>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</si>
  <si>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</si>
  <si>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</si>
  <si>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basis.If you enable this policy setting ActiveX controls cannot be installed on a per-user basis.If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</si>
  <si>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</si>
  <si>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</si>
  <si>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</si>
  <si>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</si>
  <si>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level.If you enable this policy the site management settings for security zones are disabled. (To see the site management settings for security zones in the Internet Options dialog box click the Security tab and then click the Sites button.)If you disable this policy or do not configure it users can add Web sites to or remove sites from the Trusted Sites and Restricted Sites zones and alter settings for the Local Intranet zone.This policy prevents users from changing site management settings for security zones established by the administrator.Note:  The "Disable the Security page" policy (located in \User Configuration\Administrative Templates\Windows Components\Internet Explorer\Internet Control Panel) which removes the Security tab from the interface takes precedence over this policy. If it is enabled this policy is ignored.Also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</si>
  <si>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</si>
  <si>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</si>
  <si>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</si>
  <si>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</si>
  <si>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</si>
  <si>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level.If you enable this policy the Custom Level button and security-level slider on the Security tab in the Internet Options dialog box are disabled.If you disable this policy or do not configure it users can change the settings for security zones.This policy prevents users from changing security zone settings established by the administrator.Note: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</si>
  <si>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</si>
  <si>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</si>
  <si>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</si>
  <si>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</si>
  <si>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level.If you enable this policy changes that the user makes to a security zone will apply to all users of that computer.If you disable this policy or do not configure it users of the same computer can establish their own security zone settings.This policy is intended to ensure that security zone settings apply uniformly to the same computer and do not vary from user to user.Also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</si>
  <si>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</si>
  <si>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</si>
  <si>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</si>
  <si>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</si>
  <si>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installed.If you enable this policy setting ActiveX controls are installed only if the ActiveX Installer Service is present and has been configured to allow the installation of ActiveX controls.If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</si>
  <si>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</si>
  <si>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</si>
  <si>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</si>
  <si>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</si>
  <si>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Management.If you enable this policy setting a crash in Internet Explorer will exhibit behavior found in Windows XP Professional Service Pack 1 and earlier namely to invoke Windows Error Reporting. All policy settings for Windows Error Reporting continue to apply.If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</si>
  <si>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</si>
  <si>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</si>
  <si>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</si>
  <si>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</si>
  <si>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</si>
  <si>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risk.If you enable this policy setting the feature is turned off.If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</si>
  <si>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</si>
  <si>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</si>
  <si>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</si>
  <si>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</si>
  <si>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</si>
  <si>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</si>
  <si>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Explorer.If you enable this policy setting the user cannot continue browsing.If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</si>
  <si>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</si>
  <si>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</si>
  <si>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</si>
  <si>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</si>
  <si>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</si>
  <si>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file.If you enable this policy setting users will be prompted to install or run files with an invalid signature.If you disable this policy setting users cannot run or install files with an invalid signature.If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</si>
  <si>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</si>
  <si>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</si>
  <si>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</si>
  <si>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</si>
  <si>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secure.If you enable this policy setting Internet Explorer will check to see if server certificates have been revoked.If you disable this policy setting Internet Explorer will not check server certificates to see if they have been revoked.If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</si>
  <si>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</si>
  <si>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</si>
  <si>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</si>
  <si>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</si>
  <si>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</si>
  <si>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programs.If you enable this policy setting Internet Explorer will check the digital signatures of executable programs and display their identities before downloading them to user computers.If you disable this policy setting Internet Explorer will not check the digital signatures of executable programs or display their identities before downloading them to user computers.If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</si>
  <si>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</si>
  <si>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</si>
  <si>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</si>
  <si>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</si>
  <si>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website.If you enable this policy setting Internet Explorer will not give the user the option to disable Enhanced Protected Mode. All Protected Mode websites will run in Enhanced Protected Mode.If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</si>
  <si>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</si>
  <si>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</si>
  <si>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</si>
  <si>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</si>
  <si>
    <r>
      <rPr>
        <sz val="11"/>
        <color rgb="FF000000"/>
        <rFont val="Calibri"/>
      </rPr>
      <t xml:space="preserve">Set the following UI path to </t>
    </r>
    <r>
      <rPr>
        <b/>
        <sz val="11"/>
        <color rgb="FF000000"/>
        <rFont val="Calibri"/>
      </rPr>
      <t>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</si>
  <si>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match.If you enable this policy setting the browser negotiates or does not negotiate an encryption tunnel by using the encryption methods that you select from the drop-down list.If you disable or do not configure this policy setting the user can select which encryption method the browser supports.Note: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</si>
  <si>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</si>
  <si>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</si>
  <si>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</si>
  <si>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</si>
  <si>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Windows.Important: Some ActiveX controls and toolbars may not be available when 64-bit processes are used.If you enable this policy setting Internet Explorer 11 will use 64-bit tab processes when running in Enhanced Protected Mode on 64-bit versions of Windows.If you disable this policy setting Internet Explorer 11 will use 32-bit tab processes when running in Enhanced Protected Mode on 64-bit versions of Windows.If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</si>
  <si>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</si>
  <si>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</si>
  <si>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</si>
  <si>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</si>
  <si>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</si>
  <si>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system.If you enable this policy setting Enhanced Protected Mode will be turned on. Any zone that has Protected Mode enabled will use Enhanced Protected Mode. Users will not be able to disable Enhanced Protected Mode.If you disable this policy setting Enhanced Protected Mode will be turned off. Any zone that has Protected Mode enabled will use the version of Protected Mode introduced in Internet Explorer 7 for Windows Vista.If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</si>
  <si>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</si>
  <si>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</si>
  <si>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</si>
  <si>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</si>
  <si>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</si>
  <si>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zone.If you enable this policy setting all network paths are mapped into the Intranet Zone.If you disable this policy setting network paths are not necessarily mapped into the Intranet Zone (other rules might map one there).If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</si>
  <si>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</si>
  <si>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</si>
  <si>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</si>
  <si>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</si>
  <si>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attacks.If you enable this policy setting the certificate address mismatch warning always appears.If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</si>
  <si>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</si>
  <si>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</si>
  <si>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</si>
  <si>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</si>
  <si>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</si>
  <si>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zone.If you disable this policy setting users cannot load a page in the zone that uses MSXML or ADO to access data from another site in the zone.If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</si>
  <si>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</si>
  <si>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</si>
  <si>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</si>
  <si>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</si>
  <si>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</si>
  <si>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</si>
  <si>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</si>
  <si>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</si>
  <si>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</si>
  <si>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</si>
  <si>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</si>
  <si>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</si>
  <si>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</si>
  <si>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</si>
  <si>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Foundation.If you enable this policy setting and set the drop-down box to Enable XAML files are automatically loaded inside Internet Explorer. The user cannot change this behavior. If you set the drop-down box to Prompt the user is prompted for loading XAML files.If you disable this policy setting XAML files are not loaded inside Internet Explorer. The user cannot change this behavior.If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</si>
  <si>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</si>
  <si>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</si>
  <si>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</si>
  <si>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</si>
  <si>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control.If you enable this policy setting the user is prompted before ActiveX controls can run from websites in this zone. The user can choose to allow the control to run from the current site or from all sites.If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</si>
  <si>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</si>
  <si>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</si>
  <si>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</si>
  <si>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</si>
  <si>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websites.If you enable this policy setting the TDC ActiveX control will not run from websites in this zone.If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</si>
  <si>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</si>
  <si>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</si>
  <si>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</si>
  <si>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</si>
  <si>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</si>
  <si>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script.If you enable this policy setting script access to the WebBrowser control is allowed.If you disable this policy setting script access to the WebBrowser control is not allowed.If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</si>
  <si>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</si>
  <si>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</si>
  <si>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</si>
  <si>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</si>
  <si>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bars.If you enable this policy setting Windows Restrictions security will not apply in this zone. The security zone runs without the added layer of security provided by this feature.If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</si>
  <si>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</si>
  <si>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</si>
  <si>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</si>
  <si>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</si>
  <si>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scriptlets.If you enable this policy setting the user can run scriptlets.If you disable this policy setting the user cannot run scriptlets.If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</si>
  <si>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</si>
  <si>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</si>
  <si>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</si>
  <si>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</si>
  <si>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zone.If you enable this policy setting script is allowed to update the status bar.If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</si>
  <si>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</si>
  <si>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</si>
  <si>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</si>
  <si>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</si>
  <si>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Explorer.If you selected Enable in the drop-down box VBScript can run without user intervention.If you selected Prompt in the drop-down box users are asked to choose whether to allow VBScript to run.If you selected Disable in the drop-down box VBScript is prevented from running.If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</si>
  <si>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</si>
  <si>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</si>
  <si>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</si>
  <si>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</si>
  <si>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downloads.If you enable this setting users will receive a file download dialog for automatic download attempts.If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</si>
  <si>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</si>
  <si>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</si>
  <si>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</si>
  <si>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</si>
  <si>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</si>
  <si>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</si>
  <si>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</si>
  <si>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</si>
  <si>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</si>
  <si>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</si>
  <si>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</si>
  <si>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</si>
  <si>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</si>
  <si>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</si>
  <si>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zone.If you enable this policy setting users can run unsigned controls without user intervention. If you select Prompt in the drop-down box users are queried to choose whether to allow the unsigned control to run.If you disable this policy setting users cannot run unsigned controls.If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</si>
  <si>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</si>
  <si>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</si>
  <si>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</si>
  <si>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</si>
  <si>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windows.If you enable this policy setting and click Enable users can drag content from one domain to a different domain when the source and destination are in different windows. Users cannot change this setting.If you enable this policy setting and click Disable users cannot drag content from one domain to a different domain when both the source and destination are in different windows. Users cannot change this setting.In Internet Explorer 10 if you disable this policy setting or do not configure it users cannot drag content from one domain to a different domain when the source and destination are in different windows. Users can change this setting in the Internet Options dialog.In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</si>
  <si>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</si>
  <si>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</si>
  <si>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</si>
  <si>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</si>
  <si>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window.If you enable this policy setting and click Enable users can drag content from one domain to a different domain when the source and destination are in the same window. Users cannot change this setting.If you enable this policy setting and click Disable users cannot drag content from one domain to a different domain when the source and destination are in the same window. Users cannot change this setting in the Internet Options dialog.In Internet Explorer 10 if you disable this policy setting or do not configure it users cannot drag content from one domain to a different domain when the source and destination are in the same window. Users can change this setting in the Internet Options dialog.In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</si>
  <si>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</si>
  <si>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</si>
  <si>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</si>
  <si>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</si>
  <si>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path.If you enable this policy setting path information is sent when the user is uploading a file via an HTML form.If you disable this policy setting path information is removed when the user is uploading a file via an HTML form.If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</si>
  <si>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</si>
  <si>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</si>
  <si>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</si>
  <si>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</si>
  <si>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</si>
  <si>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</si>
  <si>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</si>
  <si>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</si>
  <si>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</si>
  <si>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</si>
  <si>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</si>
  <si>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</si>
  <si>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</si>
  <si>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</si>
  <si>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</si>
  <si>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</si>
  <si>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</si>
  <si>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</si>
  <si>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</si>
  <si>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</si>
  <si>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</si>
  <si>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</si>
  <si>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</si>
  <si>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</si>
  <si>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windows and frames from othe domains and access applications from other domains. If you select Prompt in the drop-down box users are queried whether to allow windows and frames to access applications from other domains.If you disable this policy setting users cannot open windows and frames to access applications from different domains.If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</si>
  <si>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</si>
  <si>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</si>
  <si>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</si>
  <si>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</si>
  <si>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</si>
  <si>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</si>
  <si>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</si>
  <si>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</si>
  <si>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</si>
  <si>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</si>
  <si>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</si>
  <si>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</si>
  <si>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</si>
  <si>
    <r>
      <rPr>
        <sz val="11"/>
        <color rgb="FF000000"/>
        <rFont val="Calibri"/>
      </rPr>
      <t xml:space="preserve">Set the following UI path to </t>
    </r>
    <r>
      <rPr>
        <b/>
        <sz val="11"/>
        <color rgb="FF000000"/>
        <rFont val="Calibri"/>
      </rPr>
      <t>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</si>
  <si>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example).If you enable this policy setting and set the drop-down box to Enable these files open without a security warning. If you set the drop-down box to Prompt a security warning appears before the files open.If you disable this policy setting these files do not open.If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</si>
  <si>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</si>
  <si>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</si>
  <si>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</si>
  <si>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</si>
  <si>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zone.If you enable this policy setting the XSS Filter is turned on for sites in this zone and the XSS Filter attempts to block cross-site script injections.If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</si>
  <si>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</si>
  <si>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</si>
  <si>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</si>
  <si>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</si>
  <si>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system.If you enable this policy setting Protected Mode is turned on. The user cannot turn off Protected Mode.If you disable this policy setting Protected Mode is turned off. The user cannot turn on Protected Mode.If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</si>
  <si>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</si>
  <si>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</si>
  <si>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</si>
  <si>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</si>
  <si>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</si>
  <si>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content.If you enable this policy setting SmartScreen Filter scans pages in this zone for malicious content.If you disable this policy setting SmartScreen Filter does not scan pages in this zone for malicious content.If you do not configure this policy setting the user can choose whether SmartScreen Filter scans pages in this zone for malicious content.Note: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</si>
  <si>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</si>
  <si>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</si>
  <si>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</si>
  <si>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</si>
  <si>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blocked.If you enable this policy setting most unwanted pop-up windows are prevented from appearing.If you disable this policy setting pop-up windows are not prevented from appearing.If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</si>
  <si>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</si>
  <si>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</si>
  <si>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</si>
  <si>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</si>
  <si>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</si>
  <si>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</si>
  <si>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</si>
  <si>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</si>
  <si>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</si>
  <si>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</si>
  <si>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</si>
  <si>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</si>
  <si>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</si>
  <si>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</si>
  <si>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</si>
  <si>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</si>
  <si>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</si>
  <si>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</si>
  <si>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</si>
  <si>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</si>
  <si>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High safety</t>
    </r>
    <r>
      <rPr>
        <sz val="11"/>
        <color rgb="FF000000"/>
        <rFont val="Calibri"/>
      </rPr>
      <t>'</t>
    </r>
  </si>
  <si>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</si>
  <si>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</si>
  <si>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</si>
  <si>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</si>
  <si>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</si>
  <si>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</si>
  <si>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</si>
  <si>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</si>
  <si>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</si>
  <si>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</si>
  <si>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</si>
  <si>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</si>
  <si>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</si>
  <si>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</si>
  <si>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</si>
  <si>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</si>
  <si>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</si>
  <si>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</si>
  <si>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</si>
  <si>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</si>
  <si>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</si>
  <si>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</si>
  <si>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</si>
  <si>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</si>
  <si>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</si>
  <si>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</si>
  <si>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</si>
  <si>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</si>
  <si>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</si>
  <si>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</si>
  <si>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</si>
  <si>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</si>
  <si>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</si>
  <si>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</si>
  <si>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</si>
  <si>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</si>
  <si>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</si>
  <si>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</si>
  <si>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</si>
  <si>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</si>
  <si>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</si>
  <si>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</si>
  <si>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run.If you enable this policy setting script code on pages in the zone can run automatically. If you select Prompt in the drop-down box users are queried to choose whether to allow script code on pages in the zone to run.If you disable this policy setting script code on pages in the zone is prevented from running.If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</si>
  <si>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</si>
  <si>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</si>
  <si>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</si>
  <si>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</si>
  <si>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attached.If you enable this policy setting binary and script behaviors are available. If you select Administrator approved in the drop-down box only behaviors listed in the Admin-approved Behaviors under Binary Behaviors Security Restriction policy are available.If you disable this policy setting binary and script behaviors are not available unless applications have implemented a custom security manager.If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</si>
  <si>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</si>
  <si>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</si>
  <si>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</si>
  <si>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</si>
  <si>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</si>
  <si>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</si>
  <si>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</si>
  <si>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</si>
  <si>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</si>
  <si>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</si>
  <si>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</si>
  <si>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</si>
  <si>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delivered.If you enable this policy setting files can be downloaded from the zone.If you disable this policy setting files are prevented from being downloaded from the zone.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</si>
  <si>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</si>
  <si>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</si>
  <si>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</si>
  <si>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</si>
  <si>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</si>
  <si>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</si>
  <si>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</si>
  <si>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page.If you enable this policy setting a user's browser that loads a page containing an active Meta Refresh setting can be redirected to another Web page.If you disable this policy setting a user's browser that loads a page containing an active Meta Refresh setting cannot be redirected to another Web page.If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</si>
  <si>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</si>
  <si>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</si>
  <si>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</si>
  <si>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</si>
  <si>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</si>
  <si>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</si>
  <si>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</si>
  <si>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</si>
  <si>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</si>
  <si>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</si>
  <si>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</si>
  <si>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</si>
  <si>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</si>
  <si>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</si>
  <si>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</si>
  <si>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</si>
  <si>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</si>
  <si>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</si>
  <si>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</si>
  <si>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</si>
  <si>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</si>
  <si>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</si>
  <si>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</si>
  <si>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</si>
  <si>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</si>
  <si>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</si>
  <si>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</si>
  <si>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</si>
  <si>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</si>
  <si>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</si>
  <si>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</si>
  <si>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</si>
  <si>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</si>
  <si>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</si>
  <si>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</si>
  <si>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</si>
  <si>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</si>
  <si>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</si>
  <si>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</si>
  <si>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</si>
  <si>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</si>
  <si>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</si>
  <si>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</si>
  <si>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</si>
  <si>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</si>
  <si>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</si>
  <si>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</si>
  <si>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</si>
  <si>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</si>
  <si>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</si>
  <si>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</si>
  <si>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</si>
  <si>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</si>
  <si>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</si>
  <si>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</si>
  <si>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Anonymous logon</t>
    </r>
    <r>
      <rPr>
        <sz val="11"/>
        <color rgb="FF000000"/>
        <rFont val="Calibri"/>
      </rPr>
      <t>'</t>
    </r>
  </si>
  <si>
    <r>
      <rPr>
        <sz val="11"/>
        <color rgb="FF000000"/>
        <rFont val="Calibri"/>
      </rPr>
      <t xml:space="preserve">Set the following UI path to </t>
    </r>
    <r>
      <rPr>
        <b/>
        <sz val="11"/>
        <color rgb="FF000000"/>
        <rFont val="Calibri"/>
      </rPr>
      <t>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</si>
  <si>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</si>
  <si>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</si>
  <si>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</si>
  <si>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</si>
  <si>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domains.If you disable this policy setting users cannot open other windows and frames from other domains or access applications from different domains.If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</si>
  <si>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</si>
  <si>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</si>
  <si>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</si>
  <si>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</si>
  <si>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</si>
  <si>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</si>
  <si>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</si>
  <si>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</si>
  <si>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</si>
  <si>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</si>
  <si>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</si>
  <si>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</si>
  <si>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zone.If you enable this policy setting controls and plug-ins can run without user intervention.If you selected Prompt in the drop-down box users are asked to choose whether to allow the controls or plug-in to run.If you disable this policy setting controls and plug-ins are prevented from running.If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</si>
  <si>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</si>
  <si>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</si>
  <si>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</si>
  <si>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</si>
  <si>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script.If you enable this policy setting script interaction can occur automatically without user intervention.If you select Prompt in the drop-down box users are queried to choose whether to allow script interaction.If you disable this policy setting script interaction is prevented from occurring.If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</si>
  <si>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</si>
  <si>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</si>
  <si>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</si>
  <si>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</si>
  <si>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zone.If you enable this policy setting scripts can access applets automatically without user intervention.If you select Prompt in the drop-down box users are queried to choose whether to allow scripts to access applets.If you disable this policy setting scripts are prevented from accessing applets.If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</si>
  <si>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</si>
  <si>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</si>
  <si>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</si>
  <si>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</si>
  <si>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</si>
  <si>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</si>
  <si>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</si>
  <si>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</si>
  <si>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</si>
  <si>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</si>
  <si>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</si>
  <si>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</si>
  <si>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</si>
  <si>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</si>
  <si>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</si>
  <si>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</si>
  <si>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</si>
  <si>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</si>
  <si>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</si>
  <si>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</si>
  <si>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</si>
  <si>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</si>
  <si>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</si>
  <si>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</si>
  <si>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</si>
  <si>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</si>
  <si>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</si>
  <si>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</si>
  <si>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</si>
  <si>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</si>
  <si>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</si>
  <si>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</si>
  <si>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</si>
  <si>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</si>
  <si>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</si>
  <si>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</si>
  <si>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</si>
  <si>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</si>
  <si>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</si>
  <si>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</si>
  <si>
    <r>
      <rPr>
        <sz val="11"/>
        <color rgb="FF000000"/>
        <rFont val="Calibri"/>
      </rPr>
      <t xml:space="preserve">Set the following UI path to </t>
    </r>
    <r>
      <rPr>
        <b/>
        <sz val="11"/>
        <color rgb="FF000000"/>
        <rFont val="Calibri"/>
      </rPr>
      <t>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</si>
  <si>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fails.We recommend that you do not allow insecure fallback in order to prevent a man-in-the-middle attack.This policy does not affect which security protocols are enabled.If you disable this policy system defaults will be used.</t>
    </r>
  </si>
  <si>
    <t>HKLM\Software\Policies\Microsoft\Windows\CurrentVersion\Internet Settings 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</si>
  <si>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</si>
  <si>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</si>
  <si>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</si>
  <si>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</si>
  <si>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Explorer.If you enable this policy setting users won't see the "Run this time" button on the warning message that appears when Internet Explorer blocks an outdated ActiveX control.If you disable or don't configure this policy setting users will see the "Run this time" button on the warning message that appears when Internet Explorer blocks an outdated ActiveX control. Clicking this button lets the user run the outdated ActiveX control once.For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</si>
  <si>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</si>
  <si>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</si>
  <si>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</si>
  <si>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</si>
  <si>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Zone.If you enable this policy setting Internet Explorer stops blocking outdated ActiveX controls.If you disable or don't configure this policy setting Internet Explorer continues to block specific outdated ActiveX controls.For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</si>
  <si>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</si>
  <si>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</si>
  <si>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</si>
  <si>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iexplore.exe = Enabled; explorer.exe = Enabled; (Reserved) = Enabled</t>
    </r>
    <r>
      <rPr>
        <sz val="11"/>
        <color rgb="FF000000"/>
        <rFont val="Calibri"/>
      </rPr>
      <t>'</t>
    </r>
  </si>
  <si>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</si>
  <si>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extension.If you enable this policy setting Internet Explorer requires consistent MIME data for all received files.If you disable this policy setting Internet Explorer will not require consistent MIME data for all received files.If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</si>
  <si>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</si>
  <si>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</si>
  <si>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</si>
  <si>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</si>
  <si>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type.If you enable this policy setting MIME sniffing will never promote a file of one type to a more dangerous file type.If you disable this policy setting Internet Explorer processes will allow a MIME sniff promoting a file of one type to a more dangerous file type.If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</si>
  <si>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</si>
  <si>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</si>
  <si>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</si>
  <si>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</si>
  <si>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fail.If you enable this policy setting the MK Protocol is prevented for File Explorer and Internet Explorer and resources hosted on the MK protocol will fail.If you disable this policy setting applications can use the MK protocol API. Resources hosted on the MK protocol will work for the File Explorer and Internet Explorer processes.If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</si>
  <si>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</si>
  <si>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</si>
  <si>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</si>
  <si>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</si>
  <si>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processes.If you enable this policy setting the Notification bar will be displayed for Internet Explorer Processes.If you disable this policy setting the Notification bar will not be displayed for Internet Explorer processes.If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</si>
  <si>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</si>
  <si>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</si>
  <si>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</si>
  <si>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</si>
  <si>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context.If you enable this policy setting any zone can be protected from zone elevation by Internet Explorer processes.If you disable this policy setting no zone receives such protection for Internet Explorer processes.If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</si>
  <si>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</si>
  <si>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</si>
  <si>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</si>
  <si>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</si>
  <si>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processes.If you enable this policy setting prompting for ActiveX control installations will be blocked for Internet Explorer processes.If you disable this policy setting prompting for ActiveX control installations will not be blocked for Internet Explorer processes.If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</si>
  <si>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</si>
  <si>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</si>
  <si>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</si>
  <si>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</si>
  <si>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initiated.If you enable this policy setting file download prompts that are not user initiated will be blocked for Internet Explorer processes.If you disable this policy setting prompting will occur for file downloads that are not user initiated for Internet Explorer processes.If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</si>
  <si>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</si>
  <si>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</si>
  <si>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</si>
  <si>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</si>
  <si>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bars.If you enable this policy setting popup windows and other restrictions apply for File Explorer and Internet Explorer processes.If you disable this policy setting scripts can continue to create popup windows and windows that obfuscate other windows.If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</si>
  <si>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</si>
  <si>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</si>
  <si>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</si>
  <si>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</si>
  <si>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</si>
  <si>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        Enabled:        Specify the mode in the Options section:        -Block: Potentially unwanted software will be blocked.        -Audit Mode: Potentially unwanted software will not be blocked however if this feature would have blocked access if it were set to Block then a record of the event will be in the event logs.        Disabled:        Potentially unwanted software will not be blocked.        Not configured:        Same as Disabled.</t>
    </r>
  </si>
  <si>
    <t>HKLM\Software\Policies\Microsoft\Windows Defender!PUAProtection; HKLM\Software\Policies\Microsoft\Windows Defender!PUAProtection</t>
  </si>
  <si>
    <t>At least Windows Server 2016 Windows 10 Version 1607</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</si>
  <si>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</si>
  <si>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</si>
  <si>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</si>
  <si>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</si>
  <si>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    Enabled â€“ The Block at First Sight setting is turned on.    Disabled â€“ The Block at First Sight setting is turned off.        This feature requires these Group Policy settings to be set as follows:    MAPS -&gt; The â€œJoin Microsoft MAPSâ€ must be enabled or the â€œBlock at First Sightâ€ feature will not function.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    Real-time Protection -&gt; The â€œScan all downloaded files and attachmentsâ€ policy must be enabled or the â€œBlock at First Sightâ€ feature will not function.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</si>
  <si>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</si>
  <si>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</si>
  <si>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</si>
  <si>
    <r>
      <rPr>
        <sz val="11"/>
        <color rgb="FF000000"/>
        <rFont val="Calibri"/>
      </rPr>
      <t xml:space="preserve">Set the following UI path to </t>
    </r>
    <r>
      <rPr>
        <b/>
        <sz val="11"/>
        <color rgb="FF000000"/>
        <rFont val="Calibri"/>
      </rPr>
      <t>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</si>
  <si>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    Possible options are:    (0x0) Disabled (default)    (0x1) Basic membership    (0x2) Advanced membership    Basic membership will send basic information to Microsoft about software that has been detected including where the software came from the actions that you apply or that are applied automatically and whether the actions were successful.    Advanced membership in addition to basic information will send more information to Microsoft about malicious software spyware and potentially unwanted software including the location of the software file names how the software operates and how it has impacted your computer.    If you enable this setting you will join Microsoft MAPS with the membership specified.    If you disable or do not configure this setting you will not join Microsoft MAPS.      In Windows 10 Basic membership is no longer available so setting the value to 1 or 2 enrolls the device into Advanced membership.</t>
    </r>
  </si>
  <si>
    <t>HKLM\Software\Policies\Microsoft\Windows Defender\Spynet!SpynetReporting; 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</si>
  <si>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</si>
  <si>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</si>
  <si>
    <r>
      <rPr>
        <sz val="11"/>
        <color rgb="FF000000"/>
        <rFont val="Calibri"/>
      </rPr>
      <t xml:space="preserve">Set the following UI path to </t>
    </r>
    <r>
      <rPr>
        <b/>
        <sz val="11"/>
        <color rgb="FF000000"/>
        <rFont val="Calibri"/>
      </rPr>
      <t>Send safe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</si>
  <si>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        Possible options are:        (0x0) Always prompt        (0x1) Send safe samples automatically        (0x2) Never send        (0x3) Send all samples automatically</t>
    </r>
  </si>
  <si>
    <t>HKLM\Software\Policies\Microsoft\Windows Defender\Spynet!SubmitSamplesConsent; 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</si>
  <si>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</si>
  <si>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</si>
  <si>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</si>
  <si>
    <r>
      <rPr>
        <sz val="11"/>
        <color rgb="FF000000"/>
        <rFont val="Calibri"/>
      </rPr>
      <t xml:space="preserve">Set the following UI path to </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</si>
  <si>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    After enabling this setting you can set each rule to the following in the Options section:    - Block: the rule will be applied    - Audit Mode: if the rule would normally cause an event then it will be recorded (although the rule will not actually be applied)    - Off: the rule will not be applied    - Not Configured: the rule is enabled with default values    - Warn: the rule will be applied and the end-user will have the option to bypass the block    Unless the ASR rule is disabled a subsample of audit events are collected for ASR rules will the value of not configured.    Enabled:    Specify the state for each ASR rule under the Options section for this setting.    Enter each rule on a new line as a name-value pair:    - Name column: Enter a valid ASR rule ID    - Value column: Enter the status ID that relates to state you want to specify for the associated rule    The following status IDs are permitted under the value column:    - 1 (Block)    - 0 (Off)    - 2 (Audit)    - 5 (Not Configured)    - 6 (Warn)        Example:    xxxxxxxx-xxxx-xxxx-xxxx-xxxxxxxxxxxx            0    xxxxxxxx-xxxx-xxxx-xxxx-xxxxxxxxxxxx            1    xxxxxxxx-xxxx-xxxx-xxxx-xxxxxxxxxxxx            2    Disabled:    No ASR rules will be configured.    Not configured:    Same as Disabled.    You can exclude folders or files in the ""Exclude files and paths from Attack Surface Reduction Rules"" GP setting.</t>
    </r>
  </si>
  <si>
    <t>HKLM\Software\Policies\Microsoft\Windows Defender\Windows Defender Exploit Guard\ASR!ExploitGuard_ASR_Rules; HKLM\Software\Policies\Microsoft\Windows Defender\Windows Defender Exploit Guard\ASR\Rules</t>
  </si>
  <si>
    <t>At least Windows Server 2016 Windows 10 Version 1709</t>
  </si>
  <si>
    <t>Windows Components\Microsoft Defender Antivirus\Microsoft Defender Exploit Guard\Network Protection</t>
  </si>
  <si>
    <t>CPT-23822CDF</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</si>
  <si>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</si>
  <si>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</si>
  <si>
    <r>
      <rPr>
        <sz val="11"/>
        <color rgb="FF000000"/>
        <rFont val="Calibri"/>
      </rPr>
      <t>Enable or disable Microsoft Defender Exploit Guard network protection to prevent employees from using any application to access dangerous domains that may host phishing scams exploit-hosting sites and other malicious content on the Internet.    Enabled:    Specify the mode in the Options section:    -Block: Users and applications will not be able to access dangerous domains    -Audit Mode: Users and applications can connect to dangerous domains however if this feature would have blocked access if it were set to Block then a record of the event will be in the event logs.    Disabled:    Users and applications will not be blocked from connecting to dangerous domains.    Not configured:    Same as Disabled.</t>
    </r>
  </si>
  <si>
    <t>HKLM\Software\Policies\Microsoft\Windows Defender\Windows Defender Exploit Guard\Network Protection!EnableNetworkProtection; HKLM\Software\Policies\Microsoft\Windows Defender\Windows Defender Exploit Guard\Network Protection!EnableNetworkProtection</t>
  </si>
  <si>
    <t>Windows Components\Microsoft Defender Antivirus\MpEngine</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</si>
  <si>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</si>
  <si>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</si>
  <si>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</si>
  <si>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Microsoft Defender Antivirus will be in blocking and scanning suspicious files.      If this setting is on Microsoft Defender Antivirus will be more aggressive when identifying suspicious files to block and scan; otherwise it will be less aggressive and therefore block and scan with less frequency.             For more information about specific values that are supported see the Microsoft Defender Antivirus documentation site.      Note: This feature requires the "Join Microsoft MAPS" setting enabled in order to function.      Possible options are:      (0x0) Default Microsoft Defender Antivirus blocking level      (0x1) Moderate Microsoft Defender Antivirus blocking level delivers verdict only for high confidence detections      (0x2) High blocking level - aggressively block unknowns while optimizing client performance (greater chance of false positives)      (0x4) High+ blocking level â€“ aggressively block unknowns and apply additional protection measures (may impact  client performance)      (0x6) Zero tolerance blocking level â€“ block all unknown executables</t>
    </r>
  </si>
  <si>
    <t>HKLM\Software\Policies\Microsoft\Windows Defender\MpEngine!MpCloudBlockLevel; HKLM\Software\Policies\Microsoft\Windows Defender\MpEngine!MpCloudBlockLevel</t>
  </si>
  <si>
    <t>Windows Components\Microsoft Defender Antivirus\Real-time Protection</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</si>
  <si>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</si>
  <si>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</si>
  <si>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</si>
  <si>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    If you enable or do not configure this setting scanning for all downloaded files and attachments will be enabled.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</si>
  <si>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</si>
  <si>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</si>
  <si>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</si>
  <si>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</si>
  <si>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setting turns off real-time protection prompts for known malware detection.    Microsoft Defender Antivirus alerts you when malware or potentially unwanted software attempts to install itself or to run on your computer.    If you enable this policy setting Microsoft Defender Antivirus will not prompt users to take actions on malware detections.    If you disable or do not configure this policy setting Microsoft Defender Antivirus will prompt users to take actions on malware detections.</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</si>
  <si>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</si>
  <si>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</si>
  <si>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</si>
  <si>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</si>
  <si>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    If you enable or do not configure this setting behavior monitoring will be enabled.    If you disable this setting behavior monitoring will be disabled.</t>
    </r>
  </si>
  <si>
    <t>HKLM\Software\Policies\Microsoft\Windows Defender\Real-Time Protection!DisableBehaviorMonitoring</t>
  </si>
  <si>
    <t>CPT-425FCD16</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</si>
  <si>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</si>
  <si>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</si>
  <si>
    <r>
      <rPr>
        <sz val="11"/>
        <color rgb="FF000000"/>
        <rFont val="Calibri"/>
      </rPr>
      <t>This policy setting allows you to configure script scanning.    If you enable or do not configure this setting script scanning will be enabled.    If you disable this setting script scanning will be disabled.</t>
    </r>
  </si>
  <si>
    <t>HKLM\Software\Policies\Microsoft\Windows Defender\Real-Time Protection!DisableScriptScanning</t>
  </si>
  <si>
    <t>Windows Components\Microsoft Defender Antivirus\Scan</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</si>
  <si>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</si>
  <si>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</si>
  <si>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</si>
  <si>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    If you enable this setting removable drives will be scanned during any type of scan.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</si>
  <si>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</si>
  <si>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</si>
  <si>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</si>
  <si>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</si>
  <si>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</si>
  <si>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deleted.If you disable this setting or leave it not configured the user will be able to save passwords using Remote Desktop Connection.</t>
    </r>
  </si>
  <si>
    <t>HKLM\SOFTWARE\Policies\Microsoft\Windows NT\Terminal Services!DisablePasswordSaving</t>
  </si>
  <si>
    <t>At least Windows Server 2003 operating systems with SP1 or Windows XP Professional with SP2</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</si>
  <si>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</si>
  <si>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</si>
  <si>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</si>
  <si>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</si>
  <si>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redirection).By default an RD Session Host server maps client drives automatically upon connection. Mapped drives appear in the session folder tree in File Explorer or Computer in the format &lt;driveletter&gt; on &lt;computername&gt;. You can use this policy setting to override this behavior.If you enable this policy setting client drive redirection is not allowed in Remote Desktop Services sessions and Clipboard file copy redirection is not allowed on computers running Windows Server 2003 Windows 8 and Windows XP.If you disable this policy setting client drive redirection is always allowed. In addition Clipboard file copy redirection is always allowed if Clipboard redirection is allowed.If you do not configure this policy setting client drive redirection and Clipboard file copy redirection are not specified at the Group Policy level.</t>
    </r>
  </si>
  <si>
    <t>HKLM\SOFTWARE\Policies\Microsoft\Windows NT\Terminal Services!fDisableCdm</t>
  </si>
  <si>
    <t>At least Windows Server 2003 operating systems or Windows XP Professional</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</si>
  <si>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</si>
  <si>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</si>
  <si>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</si>
  <si>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</si>
  <si>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connection.You can use this setting to enforce a password prompt for users logging on to Remote Desktop Services even if they already provided the password in the Remote Desktop Connection client.By default Remote Desktop Services allows users to automatically log on by entering a password in the Remote Desktop Connection client.If you enable this policy setting users cannot automatically log on to Remote Desktop Services by supplying their passwords in the Remote Desktop Connection client. They are prompted for a password to log on.If you disable this policy setting users can always log on to Remote Desktop Services automatically by supplying their passwords in the Remote Desktop Connection client.If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</si>
  <si>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</si>
  <si>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</si>
  <si>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</si>
  <si>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</si>
  <si>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communication.You can use this setting to strengthen the security of RPC communication with clients by allowing only authenticated and encrypted requests.If the status is set to Enabled Remote Desktop Services accepts requests from RPC clients that support secure requests and does not allow unsecured communication with untrusted clients.If the status is set to Disabled Remote Desktop Services always requests security for all RPC traffic. However unsecured communication is allowed for RPC clients that do not respond to the request.If the status is set to Not Configured unsecured communication is allowed.Note: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</si>
  <si>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</si>
  <si>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</si>
  <si>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</si>
  <si>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</si>
  <si>
    <r>
      <rPr>
        <sz val="11"/>
        <color rgb="FF000000"/>
        <rFont val="Calibri"/>
      </rPr>
      <t xml:space="preserve">Set the following UI path to </t>
    </r>
    <r>
      <rPr>
        <b/>
        <sz val="11"/>
        <color rgb="FF000000"/>
        <rFont val="Calibri"/>
      </rPr>
      <t>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</si>
  <si>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encryption.If you enable this policy setting all communications between clients and RD Session Host servers during remote connections must use the encryption method specified in this setting. By default the encryption level is set to High. The following encryption methods are available:*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 Client Compatible: The Client Compatible setting encrypts data sent between the client and the server at the maximum key strength supported by the client. Use this encryption level in environments that include clients that do not support 128-bit encryption.* Low: The Low setting encrypts only data sent from the client to the server by using 56-bit encryption.If you disable or do not configure this setting the encryption level to be used for remote connections to RD Session Host servers is not enforced through Group Policy.ImportantFIPS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</si>
  <si>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</si>
  <si>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</si>
  <si>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</si>
  <si>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</si>
  <si>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</si>
  <si>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computer.If you enable this policy setting the user cannot set the Feed Sync Engine to download an enclosure through the Feed property page. A developer cannot change the download setting through the Feed APIs.If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</si>
  <si>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</si>
  <si>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</si>
  <si>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</si>
  <si>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</si>
  <si>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</si>
  <si>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When this setting is enabled or disabled the index is rebuilt completely. 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</si>
  <si>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</si>
  <si>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</si>
  <si>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SmartScreen\Explorer</t>
  </si>
  <si>
    <t>CPT-55CB0B57</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</si>
  <si>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</si>
  <si>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</si>
  <si>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</si>
  <si>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</si>
  <si>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</si>
  <si>
    <r>
      <rPr>
        <sz val="11"/>
        <color rgb="FF000000"/>
        <rFont val="Calibri"/>
      </rPr>
      <t xml:space="preserve">Set the following UI path to </t>
    </r>
    <r>
      <rPr>
        <b/>
        <sz val="11"/>
        <color rgb="FF000000"/>
        <rFont val="Calibri"/>
      </rPr>
      <t>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</si>
  <si>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</si>
  <si>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 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</si>
  <si>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</si>
  <si>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</si>
  <si>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</si>
  <si>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</si>
  <si>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</si>
  <si>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administrators.If you enable this policy setting some of the security features of Windows Installer are bypassed. It permits installations to complete that otherwise would be halted due to a security violation.If you disable or do not configure this policy setting the security features of Windows Installer prevent users from changing installation options typically reserved for system administrators such as specifying the directory to which files are installed.If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</si>
  <si>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</si>
  <si>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</si>
  <si>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</si>
  <si>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</si>
  <si>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computers.If you disable or do not configure this policy setting the system applies the current user's permissions when it installs programs that a system administrator does not distribute or offer.Note: This policy setting appears both in the Computer Configuration and User Configuration folders. To make this policy setting effective you must enable it in both folders.Caution: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</si>
  <si>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</si>
  <si>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</si>
  <si>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</si>
  <si>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</si>
  <si>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</si>
  <si>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boot.This only occurs if the last interactive user didnâ€™t sign out before the restart or shutdown.â€‹If the device is joined to Active Directory or Azure Active Directory this policy only applies to Windows Update restarts. Otherwise this will apply to both Windows Update restarts and user-initiated restarts and shutdowns.â€‹If you donâ€™t configure this policy setting it is enabled by default. When the policy is enabled the user is automatically signed in and the session is automatically locked with all lock screen apps configured for that user after the device boots.â€‹After enabling this policy you can configure its settings through the ConfigAutomaticRestartSignOn policy which configures the mode of automatically signing in and locking the last interactive user after a restart or cold bootâ€‹.If you disable this policy setting the device does not configure automatic sign in. The userâ€™s lock screen apps are not restarted after the system restarts.</t>
    </r>
  </si>
  <si>
    <t>HKLM\Software\Microsoft\Windows\CurrentVersion\Policies\System!DisableAutomaticRestartSignOn</t>
  </si>
  <si>
    <t>At least Windows 10 Version 1903</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</si>
  <si>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</si>
  <si>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</si>
  <si>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</si>
  <si>
    <r>
      <rPr>
        <sz val="11"/>
        <color rgb="FF000000"/>
        <rFont val="Calibri"/>
      </rPr>
      <t xml:space="preserve">Set the following UI path to </t>
    </r>
    <r>
      <rPr>
        <b/>
        <sz val="11"/>
        <color rgb="FF000000"/>
        <rFont val="Calibri"/>
      </rPr>
      <t>[[[main setting]]] = Enabled; Log script block invocation start / stop events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</si>
  <si>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        Windows PowerShell will log the processing of commands script blocks functions and scripts - whether invoked interactively or through automation.                If you disable this policy setting logging of PowerShell script input is disabled.                If you enable the Script Block Invocation Logging PowerShell additionally logs events when invocation of a command script block function or script        starts or stops. Enabling Invocation Logging generates a high volume of event logs.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</si>
  <si>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HKLM\Software\Policies\Microsoft\Windows\PowerShell\ScriptBlockLogging!EnableScriptBlockLogging; HKLM\Software\Policies\Microsoft\Windows\PowerShell\ScriptBlockLogging!EnableScriptBlockInvocationLogging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</si>
  <si>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</si>
  <si>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</si>
  <si>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</si>
  <si>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</si>
  <si>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</si>
  <si>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authentication.If you enable this policy setting the WinRM client uses Basic authentication. If WinRM is configured to use HTTP transport the user name and password are sent over the network as clear text.If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</si>
  <si>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</si>
  <si>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</si>
  <si>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</si>
  <si>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</si>
  <si>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network.If you enable this policy setting the WinRM client sends and receives unencrypted messages over the network.If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</si>
  <si>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</si>
  <si>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</si>
  <si>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</si>
  <si>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</si>
  <si>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authentication.If you enable this policy setting the WinRM client does not use Digest authentication.If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</si>
  <si>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</si>
  <si>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</si>
  <si>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</si>
  <si>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</si>
  <si>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        If you enable this policy setting the WinRM service accepts Basic authentication from a remote client.        If you disable or do not configure this policy setting the WinRM service does not accept Basic authentication from a remote client.</t>
    </r>
  </si>
  <si>
    <t>HKLM\Software\Policies\Microsoft\Windows\WinRM\Service!AllowBasic</t>
  </si>
  <si>
    <t>CPT-26F24EA4</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</si>
  <si>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</si>
  <si>
    <r>
      <rPr>
        <sz val="11"/>
        <color rgb="FF000000"/>
        <rFont val="Calibri"/>
      </rPr>
      <t xml:space="preserve">Set the following UI path to </t>
    </r>
    <r>
      <rPr>
        <b/>
        <sz val="11"/>
        <color rgb="FF000000"/>
        <rFont val="Calibri"/>
      </rPr>
      <t>Diabled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remote server management through WinRM</t>
    </r>
  </si>
  <si>
    <r>
      <rPr>
        <sz val="11"/>
        <color rgb="FF000000"/>
        <rFont val="Calibri"/>
      </rPr>
      <t>This policy setting allows you to manage whether the Windows Remote Management (WinRM) service automatically listens on the network for requests on the HTTP transport over the default HTTP port.If you enable this policy setting the WinRM service automatically listens on the network for requests on the HTTP transport over the default HTTP port.To allow WinRM service to receive requests over the network configure the Windows Firewall policy setting with exceptions for Port 5985 (default port for HTTP).If you disable or do not configure this policy setting the WinRM service will not respond to requests from a remote computer regardless of whether or not any WinRM listeners are configured.The service listens on the addresses specified by the IPv4 and IPv6 filters. The IPv4 filter specifies one or more ranges of IPv4 addresses and the IPv6 filter specifies one or more ranges of IPv6addresses. If specified the service enumerates the available IP addresses on the computer and uses only addresses that fall within one of the filter ranges.You should use an asterisk (*) to indicate that the service listens on all available IP addresses on the computer. When * is used other ranges in the filter are ignored. If the filter is left blank the service does not listen on any addresses.For example if you want the service to listen only on IPv4 addresses leave the IPv6 filter empty.Ranges are specified using the syntax IP1-IP2. Multiple ranges are separated using "" (comma) as the delimiter.Example IPv4 filters:\n2.0.0.1-2.0.0.20 24.0.0.1-24.0.0.22Example IPv6 filters:\n3FFE:FFFF:7654:FEDA:1245:BA98:0000:0000-3FFE:FFFF:7654:FEDA:1245:BA98:3210:4562</t>
    </r>
  </si>
  <si>
    <t>HKLM\Software\Policies\Microsoft\Windows\WinRM\Service!AllowAutoConfig; HKLM\Software\Policies\Microsoft\Windows\WinRM\Service!IPv4Filter HKLM\Software\Policies\Microsoft\Windows\WinRM\Service!IPv6Filter</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</si>
  <si>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</si>
  <si>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</si>
  <si>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</si>
  <si>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computer.If you disable or do not configure this policy setting the WinRM service will allow the RunAsUser and RunAsPassword configuration values to be set for plug-ins and the RunAsPassword value will be stored securely.If you enable and then disable this policy settingany values that were previously configured for RunAsPassword will need to be reset.</t>
    </r>
  </si>
  <si>
    <t>HKLM\Software\Policies\Microsoft\Windows\WinRM\Service!DisableRunAs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</si>
  <si>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</si>
  <si>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</si>
  <si>
    <r>
      <rPr>
        <sz val="11"/>
        <color rgb="FF000000"/>
        <rFont val="Calibri"/>
      </rPr>
      <t xml:space="preserve">Set the following UI path to </t>
    </r>
    <r>
      <rPr>
        <b/>
        <sz val="11"/>
        <color rgb="FF000000"/>
        <rFont val="Calibri"/>
      </rPr>
      <t>Prompt me to save passwords = False; Prompt me to save passwords = Disabled; Prompt me to save passwords = [Multiple possible: Enabled,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</si>
  <si>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Forms.If you enable this setting the user cannot change "User name and passwords on forms" or "prompt me to save passwords". The Auto Complete feature for User names and passwords on Forms will be turned on. You have to decide whether to select "prompt me to save passwords".If you disable this setting the user cannot change "User name and passwords on forms" or "prompt me to save passwords". The Auto Complete feature for User names and passwords on Forms is turned off. The user also cannot opt to be prompted to save passwords.If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</si>
  <si>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Explorer\Main!FormSuggest Passwords; HKCU\Software\Policies\Microsoft\Internet Explorer\Control Panel!FormSuggest Passwords HKCU\Software\Policies\Microsoft\Internet Explorer\Main!FormSuggest PW Ask</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</si>
  <si>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</si>
  <si>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</si>
  <si>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</si>
  <si>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</si>
  <si>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</si>
  <si>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</si>
  <si>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</si>
  <si>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</si>
  <si>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</si>
  <si>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</si>
  <si>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</si>
  <si>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</si>
  <si>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</si>
  <si>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</si>
  <si>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</si>
  <si>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</si>
  <si>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</si>
  <si>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</si>
  <si>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</si>
  <si>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</si>
  <si>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</si>
  <si>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</si>
  <si>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</si>
  <si>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</si>
  <si>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</si>
  <si>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</si>
  <si>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</si>
  <si>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</si>
  <si>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</si>
  <si>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Server 2022 (Stand-Alone)</t>
  </si>
  <si>
    <t>Developed By:</t>
  </si>
  <si>
    <t>Microsoft</t>
  </si>
  <si>
    <t>Release Information:</t>
  </si>
  <si>
    <r>
      <rPr>
        <b/>
        <sz val="11"/>
        <color rgb="FF000000"/>
        <rFont val="Calibri"/>
      </rPr>
      <t>Version:</t>
    </r>
    <r>
      <rPr>
        <sz val="11"/>
        <color rgb="FF000000"/>
        <rFont val="Calibri"/>
      </rPr>
      <t xml:space="preserve"> 2021     </t>
    </r>
    <r>
      <rPr>
        <b/>
        <sz val="11"/>
        <color rgb="FF000000"/>
        <rFont val="Calibri"/>
      </rPr>
      <t>Date:</t>
    </r>
    <r>
      <rPr>
        <sz val="11"/>
        <color rgb="FF000000"/>
        <rFont val="Calibri"/>
      </rPr>
      <t xml:space="preserve"> 06 September 2021     </t>
    </r>
    <r>
      <rPr>
        <b/>
        <sz val="11"/>
        <color rgb="FF000000"/>
        <rFont val="Calibri"/>
      </rPr>
      <t>Recommendation Count:</t>
    </r>
    <r>
      <rPr>
        <sz val="11"/>
        <color rgb="FF000000"/>
        <rFont val="Calibri"/>
      </rPr>
      <t xml:space="preserve"> 272</t>
    </r>
  </si>
  <si>
    <t>Community Url:</t>
  </si>
  <si>
    <t>https://techcommunity.microsoft.com/category/security-baselines/discussions/security-baselines</t>
  </si>
  <si>
    <t>Download Url:</t>
  </si>
  <si>
    <t>https://aka.ms/sct</t>
  </si>
  <si>
    <t>Guide Overview:</t>
  </si>
  <si>
    <r>
      <rPr>
        <sz val="11"/>
        <color rgb="FF000000"/>
        <rFont val="Calibri"/>
      </rPr>
      <t xml:space="preserve">Microsoft is pleased to announce the release of the security baseline package for </t>
    </r>
    <r>
      <rPr>
        <b/>
        <sz val="11"/>
        <color rgb="FF000000"/>
        <rFont val="Calibri"/>
      </rPr>
      <t>Windows Server 2022</t>
    </r>
    <r>
      <rPr>
        <sz val="11"/>
        <color rgb="FF000000"/>
        <rFont val="Calibri"/>
      </rPr>
      <t xml:space="preserve">! Please download the content from the Microsoft Security Compliance Toolkit </t>
    </r>
    <r>
      <rPr>
        <sz val="11"/>
        <color rgb="FF0000FF"/>
        <rFont val="Calibri"/>
      </rPr>
      <t>(https://www.microsoft.com/download/details.aspx?id=55319)</t>
    </r>
    <r>
      <rPr>
        <sz val="11"/>
        <color rgb="FF000000"/>
        <rFont val="Calibri"/>
      </rPr>
      <t>, test the recommended configurations, and customize / implement as appropriate.</t>
    </r>
    <r>
      <rPr>
        <sz val="11"/>
        <color rgb="FF000000"/>
        <rFont val="Calibri"/>
      </rPr>
      <t xml:space="preserve">
</t>
    </r>
    <r>
      <rPr>
        <sz val="11"/>
        <color rgb="FF000000"/>
        <rFont val="Calibri"/>
      </rPr>
      <t>Three new settings have been added for this release, an AppLocker update for Microsoft Edge, a new Microsoft Defender Antivirus setting, and a custom setting for printer driver installation restrictions.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</si>
  <si>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</si>
  <si>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</si>
  <si>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</si>
  <si>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</si>
  <si>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</si>
  <si>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</si>
  <si>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</si>
  <si>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</si>
  <si>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</si>
  <si>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</si>
  <si>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</si>
  <si>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</si>
  <si>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</si>
  <si>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</si>
  <si>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</si>
  <si>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</si>
  <si>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</si>
  <si>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</si>
  <si>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</si>
  <si>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</si>
  <si>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</si>
  <si>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</si>
  <si>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</si>
  <si>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</si>
  <si>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</si>
  <si>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</si>
  <si>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</si>
  <si>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</si>
  <si>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</si>
  <si>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</si>
  <si>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</si>
  <si>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</si>
  <si>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</si>
  <si>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</si>
  <si>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</si>
  <si>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</si>
  <si>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</si>
  <si>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</si>
  <si>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</si>
  <si>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</si>
  <si>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</si>
  <si>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</si>
  <si>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Server 2022 (Stand-Alone) 2021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</si>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</sst>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0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574-4195-ADCA-E122EE9828F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574-4195-ADCA-E122EE9828F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272</c:v>
                </c:pt>
              </c:numCache>
            </c:numRef>
          </c:val>
          <c:extLst>
            <c:ext xmlns:c16="http://schemas.microsoft.com/office/drawing/2014/chart" uri="{C3380CC4-5D6E-409C-BE32-E72D297353CC}">
              <c16:uniqueId val="{00000002-2574-4195-ADCA-E122EE9828F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69D-40AE-B009-CACA224B2F0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69D-40AE-B009-CACA224B2F0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272</c:v>
                </c:pt>
              </c:numCache>
            </c:numRef>
          </c:val>
          <c:extLst>
            <c:ext xmlns:c16="http://schemas.microsoft.com/office/drawing/2014/chart" uri="{C3380CC4-5D6E-409C-BE32-E72D297353CC}">
              <c16:uniqueId val="{00000002-E69D-40AE-B009-CACA224B2F0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C61-42B7-8A05-870A0E51E78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C61-42B7-8A05-870A0E51E78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272</c:v>
                </c:pt>
              </c:numCache>
            </c:numRef>
          </c:val>
          <c:extLst>
            <c:ext xmlns:c16="http://schemas.microsoft.com/office/drawing/2014/chart" uri="{C3380CC4-5D6E-409C-BE32-E72D297353CC}">
              <c16:uniqueId val="{00000002-0C61-42B7-8A05-870A0E51E78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D38-4209-AC82-184E5374275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D38-4209-AC82-184E5374275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272</c:v>
                </c:pt>
              </c:numCache>
            </c:numRef>
          </c:val>
          <c:extLst>
            <c:ext xmlns:c16="http://schemas.microsoft.com/office/drawing/2014/chart" uri="{C3380CC4-5D6E-409C-BE32-E72D297353CC}">
              <c16:uniqueId val="{00000002-5D38-4209-AC82-184E5374275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331-412A-B723-B618F7950BEF}"/>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331-412A-B723-B618F7950BEF}"/>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331-412A-B723-B618F7950BEF}"/>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331-412A-B723-B618F7950BE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3A6-4AB3-8F85-80CE0B6AA0B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ro1ax">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haifi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5h3yu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lp5c0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hbxqo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ktumd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273">
  <autoFilter ref="A1:N273"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1312</v>
      </c>
    </row>
    <row r="3" spans="2:3" ht="15" customHeight="1" x14ac:dyDescent="0.35"/>
    <row r="4" spans="2:3" ht="58" x14ac:dyDescent="0.35">
      <c r="B4" s="18" t="s">
        <v>1313</v>
      </c>
      <c r="C4" s="19" t="s">
        <v>1314</v>
      </c>
    </row>
    <row r="5" spans="2:3" x14ac:dyDescent="0.35">
      <c r="C5" s="19" t="s">
        <v>1315</v>
      </c>
    </row>
    <row r="6" spans="2:3" x14ac:dyDescent="0.35">
      <c r="C6" s="16" t="s">
        <v>1316</v>
      </c>
    </row>
    <row r="7" spans="2:3" ht="10" customHeight="1" x14ac:dyDescent="0.35"/>
    <row r="8" spans="2:3" ht="232" x14ac:dyDescent="0.35">
      <c r="B8" s="20" t="s">
        <v>1317</v>
      </c>
      <c r="C8" s="19" t="s">
        <v>1318</v>
      </c>
    </row>
    <row r="9" spans="2:3" ht="10" customHeight="1" x14ac:dyDescent="0.35"/>
    <row r="10" spans="2:3" ht="35" customHeight="1" x14ac:dyDescent="0.35">
      <c r="B10" s="20" t="s">
        <v>1319</v>
      </c>
      <c r="C10" s="19" t="s">
        <v>1320</v>
      </c>
    </row>
    <row r="11" spans="2:3" ht="75" customHeight="1" x14ac:dyDescent="0.35">
      <c r="B11" s="16" t="s">
        <v>20</v>
      </c>
      <c r="C11" s="19" t="s">
        <v>1321</v>
      </c>
    </row>
    <row r="12" spans="2:3" ht="47" customHeight="1" x14ac:dyDescent="0.35">
      <c r="B12" s="16" t="s">
        <v>20</v>
      </c>
      <c r="C12" s="19" t="s">
        <v>1322</v>
      </c>
    </row>
    <row r="13" spans="2:3" ht="35" customHeight="1" x14ac:dyDescent="0.35">
      <c r="B13" s="16" t="s">
        <v>20</v>
      </c>
      <c r="C13" s="19" t="s">
        <v>1323</v>
      </c>
    </row>
    <row r="14" spans="2:3" ht="32" customHeight="1" x14ac:dyDescent="0.35">
      <c r="B14" s="16" t="s">
        <v>20</v>
      </c>
      <c r="C14" s="19" t="s">
        <v>1324</v>
      </c>
    </row>
    <row r="15" spans="2:3" ht="30" customHeight="1" x14ac:dyDescent="0.35">
      <c r="B15" s="16" t="s">
        <v>20</v>
      </c>
      <c r="C15" s="19" t="s">
        <v>1325</v>
      </c>
    </row>
    <row r="16" spans="2:3" ht="10" customHeight="1" x14ac:dyDescent="0.35"/>
    <row r="17" spans="1:3" ht="145" customHeight="1" x14ac:dyDescent="0.35">
      <c r="B17" s="20" t="s">
        <v>1326</v>
      </c>
      <c r="C17" s="19" t="s">
        <v>1327</v>
      </c>
    </row>
    <row r="18" spans="1:3" ht="10" customHeight="1" x14ac:dyDescent="0.35"/>
    <row r="19" spans="1:3" ht="3" customHeight="1" x14ac:dyDescent="0.35">
      <c r="B19" s="21"/>
      <c r="C19" s="21"/>
    </row>
    <row r="20" spans="1:3" ht="12" customHeight="1" x14ac:dyDescent="0.35"/>
    <row r="21" spans="1:3" ht="35" customHeight="1" x14ac:dyDescent="0.35">
      <c r="A21" s="23"/>
      <c r="B21" s="24" t="s">
        <v>1328</v>
      </c>
      <c r="C21" s="25" t="s">
        <v>1329</v>
      </c>
    </row>
    <row r="22" spans="1:3" ht="18" customHeight="1" x14ac:dyDescent="0.35">
      <c r="A22" s="23"/>
      <c r="B22" s="23" t="s">
        <v>20</v>
      </c>
      <c r="C22" s="25" t="s">
        <v>1330</v>
      </c>
    </row>
    <row r="23" spans="1:3" ht="18" customHeight="1" x14ac:dyDescent="0.35">
      <c r="A23" s="23"/>
      <c r="B23" s="23" t="s">
        <v>20</v>
      </c>
      <c r="C23" s="25" t="s">
        <v>1331</v>
      </c>
    </row>
    <row r="24" spans="1:3" ht="18" customHeight="1" x14ac:dyDescent="0.35">
      <c r="A24" s="23"/>
      <c r="B24" s="23" t="s">
        <v>20</v>
      </c>
      <c r="C24" s="25" t="s">
        <v>1332</v>
      </c>
    </row>
    <row r="25" spans="1:3" ht="18" customHeight="1" x14ac:dyDescent="0.35">
      <c r="A25" s="23"/>
      <c r="B25" s="23" t="s">
        <v>20</v>
      </c>
      <c r="C25" s="25" t="s">
        <v>1333</v>
      </c>
    </row>
    <row r="26" spans="1:3" ht="18" customHeight="1" x14ac:dyDescent="0.35">
      <c r="A26" s="23"/>
      <c r="B26" s="23" t="s">
        <v>20</v>
      </c>
      <c r="C26" s="25" t="s">
        <v>1334</v>
      </c>
    </row>
    <row r="27" spans="1:3" ht="18" customHeight="1" x14ac:dyDescent="0.35">
      <c r="A27" s="23"/>
      <c r="B27" s="23" t="s">
        <v>20</v>
      </c>
      <c r="C27" s="25" t="s">
        <v>1335</v>
      </c>
    </row>
    <row r="28" spans="1:3" ht="18" customHeight="1" x14ac:dyDescent="0.35">
      <c r="A28" s="23"/>
      <c r="B28" s="23" t="s">
        <v>20</v>
      </c>
      <c r="C28" s="25" t="s">
        <v>1336</v>
      </c>
    </row>
    <row r="29" spans="1:3" ht="18" customHeight="1" x14ac:dyDescent="0.35">
      <c r="A29" s="23"/>
      <c r="B29" s="23" t="s">
        <v>20</v>
      </c>
      <c r="C29" s="25" t="s">
        <v>1337</v>
      </c>
    </row>
    <row r="30" spans="1:3" ht="44" customHeight="1" x14ac:dyDescent="0.35">
      <c r="A30" s="23"/>
      <c r="B30" s="23" t="s">
        <v>20</v>
      </c>
      <c r="C30" s="26" t="s">
        <v>1338</v>
      </c>
    </row>
    <row r="31" spans="1:3" ht="10" customHeight="1" x14ac:dyDescent="0.35"/>
    <row r="32" spans="1:3" ht="3" customHeight="1" x14ac:dyDescent="0.35">
      <c r="B32" s="21"/>
      <c r="C32" s="21"/>
    </row>
    <row r="33" spans="2:3" ht="12" customHeight="1" x14ac:dyDescent="0.35"/>
    <row r="34" spans="2:3" ht="24" customHeight="1" x14ac:dyDescent="0.35">
      <c r="B34" s="27" t="s">
        <v>1339</v>
      </c>
      <c r="C34" s="28" t="s">
        <v>1340</v>
      </c>
    </row>
    <row r="35" spans="2:3" ht="18.5" x14ac:dyDescent="0.35">
      <c r="B35" s="27" t="s">
        <v>1341</v>
      </c>
      <c r="C35" s="29" t="s">
        <v>1342</v>
      </c>
    </row>
    <row r="36" spans="2:3" ht="27" customHeight="1" x14ac:dyDescent="0.35">
      <c r="B36" s="30" t="s">
        <v>1343</v>
      </c>
      <c r="C36" s="22" t="s">
        <v>1344</v>
      </c>
    </row>
    <row r="37" spans="2:3" x14ac:dyDescent="0.35">
      <c r="B37" s="27" t="s">
        <v>1345</v>
      </c>
      <c r="C37" s="31" t="s">
        <v>1346</v>
      </c>
    </row>
    <row r="38" spans="2:3" x14ac:dyDescent="0.35">
      <c r="B38" s="27" t="s">
        <v>1347</v>
      </c>
      <c r="C38" s="31" t="s">
        <v>1348</v>
      </c>
    </row>
    <row r="39" spans="2:3" ht="10" customHeight="1" x14ac:dyDescent="0.35"/>
    <row r="40" spans="2:3" ht="101.5" x14ac:dyDescent="0.35">
      <c r="B40" s="27" t="s">
        <v>1349</v>
      </c>
      <c r="C40" s="32" t="s">
        <v>1350</v>
      </c>
    </row>
    <row r="42" spans="2:3" ht="10" customHeight="1" x14ac:dyDescent="0.35"/>
    <row r="43" spans="2:3" ht="3" customHeight="1" x14ac:dyDescent="0.35">
      <c r="B43" s="21"/>
      <c r="C43" s="21"/>
    </row>
    <row r="44" spans="2:3" ht="12" customHeight="1" x14ac:dyDescent="0.35"/>
    <row r="45" spans="2:3" ht="130.5" x14ac:dyDescent="0.35">
      <c r="B45" s="18" t="s">
        <v>1351</v>
      </c>
      <c r="C45" s="19" t="s">
        <v>1352</v>
      </c>
    </row>
    <row r="46" spans="2:3" ht="6" customHeight="1" x14ac:dyDescent="0.35"/>
    <row r="47" spans="2:3" ht="217.5" x14ac:dyDescent="0.35">
      <c r="C47" s="19" t="s">
        <v>1353</v>
      </c>
    </row>
    <row r="48" spans="2:3" ht="6" customHeight="1" x14ac:dyDescent="0.35"/>
    <row r="49" spans="2:3" ht="43.5" x14ac:dyDescent="0.35">
      <c r="C49" s="19" t="s">
        <v>1354</v>
      </c>
    </row>
    <row r="50" spans="2:3" ht="10" customHeight="1" x14ac:dyDescent="0.35"/>
    <row r="51" spans="2:3" ht="3" customHeight="1" x14ac:dyDescent="0.35">
      <c r="B51" s="21"/>
      <c r="C51" s="21"/>
    </row>
    <row r="52" spans="2:3" ht="12" customHeight="1" x14ac:dyDescent="0.35"/>
    <row r="53" spans="2:3" ht="145" x14ac:dyDescent="0.35">
      <c r="B53" s="18" t="s">
        <v>1355</v>
      </c>
      <c r="C53" s="19" t="s">
        <v>1356</v>
      </c>
    </row>
    <row r="54" spans="2:3" ht="6" customHeight="1" x14ac:dyDescent="0.35"/>
    <row r="55" spans="2:3" ht="203" x14ac:dyDescent="0.35">
      <c r="C55" s="19" t="s">
        <v>1357</v>
      </c>
    </row>
    <row r="56" spans="2:3" ht="6" customHeight="1" x14ac:dyDescent="0.35"/>
    <row r="57" spans="2:3" ht="43.5" x14ac:dyDescent="0.35">
      <c r="C57" s="19" t="s">
        <v>1358</v>
      </c>
    </row>
    <row r="58" spans="2:3" ht="10" customHeight="1" x14ac:dyDescent="0.35"/>
    <row r="59" spans="2:3" ht="3" customHeight="1" x14ac:dyDescent="0.35">
      <c r="B59" s="21"/>
      <c r="C59" s="21"/>
    </row>
    <row r="60" spans="2:3" ht="12" customHeight="1" x14ac:dyDescent="0.35"/>
    <row r="61" spans="2:3" ht="101.5" x14ac:dyDescent="0.35">
      <c r="B61" s="18" t="s">
        <v>1359</v>
      </c>
      <c r="C61" s="19" t="s">
        <v>1360</v>
      </c>
    </row>
    <row r="62" spans="2:3" ht="6" customHeight="1" x14ac:dyDescent="0.35"/>
    <row r="63" spans="2:3" ht="145" x14ac:dyDescent="0.35">
      <c r="C63" s="19" t="s">
        <v>1361</v>
      </c>
    </row>
    <row r="64" spans="2:3" ht="6" customHeight="1" x14ac:dyDescent="0.35"/>
    <row r="65" spans="2:3" ht="43.5" x14ac:dyDescent="0.35">
      <c r="C65" s="19" t="s">
        <v>1362</v>
      </c>
    </row>
    <row r="66" spans="2:3" ht="10" customHeight="1" x14ac:dyDescent="0.35"/>
    <row r="67" spans="2:3" ht="3" customHeight="1" x14ac:dyDescent="0.35">
      <c r="B67" s="21"/>
      <c r="C67" s="21"/>
    </row>
    <row r="68" spans="2:3" ht="12" customHeight="1" x14ac:dyDescent="0.35"/>
    <row r="69" spans="2:3" ht="26" customHeight="1" x14ac:dyDescent="0.35">
      <c r="B69" s="33" t="s">
        <v>1363</v>
      </c>
    </row>
    <row r="70" spans="2:3" ht="8" customHeight="1" x14ac:dyDescent="0.35"/>
    <row r="71" spans="2:3" ht="20" customHeight="1" x14ac:dyDescent="0.35">
      <c r="B71" s="27" t="s">
        <v>1364</v>
      </c>
      <c r="C71" s="34" t="s">
        <v>1365</v>
      </c>
    </row>
    <row r="72" spans="2:3" ht="116" x14ac:dyDescent="0.35">
      <c r="C72" s="19" t="s">
        <v>1366</v>
      </c>
    </row>
    <row r="73" spans="2:3" ht="10" customHeight="1" x14ac:dyDescent="0.35"/>
    <row r="74" spans="2:3" ht="20" customHeight="1" x14ac:dyDescent="0.35">
      <c r="B74" s="27" t="s">
        <v>1367</v>
      </c>
      <c r="C74" s="34" t="s">
        <v>1368</v>
      </c>
    </row>
    <row r="75" spans="2:3" ht="116" x14ac:dyDescent="0.35">
      <c r="C75" s="19" t="s">
        <v>1369</v>
      </c>
    </row>
    <row r="76" spans="2:3" ht="10" customHeight="1" x14ac:dyDescent="0.35"/>
    <row r="77" spans="2:3" ht="20" customHeight="1" x14ac:dyDescent="0.35">
      <c r="B77" s="27" t="s">
        <v>1370</v>
      </c>
      <c r="C77" s="34" t="s">
        <v>1371</v>
      </c>
    </row>
    <row r="78" spans="2:3" ht="130.5" x14ac:dyDescent="0.35">
      <c r="C78" s="19" t="s">
        <v>1372</v>
      </c>
    </row>
    <row r="79" spans="2:3" ht="10" customHeight="1" x14ac:dyDescent="0.35"/>
    <row r="80" spans="2:3" ht="20" customHeight="1" x14ac:dyDescent="0.35">
      <c r="B80" s="27" t="s">
        <v>1373</v>
      </c>
      <c r="C80" s="34" t="s">
        <v>1374</v>
      </c>
    </row>
    <row r="81" spans="2:3" ht="130.5" x14ac:dyDescent="0.35">
      <c r="C81" s="19" t="s">
        <v>1375</v>
      </c>
    </row>
    <row r="82" spans="2:3" ht="10" customHeight="1" x14ac:dyDescent="0.35"/>
    <row r="83" spans="2:3" ht="20" customHeight="1" x14ac:dyDescent="0.35">
      <c r="B83" s="27" t="s">
        <v>1376</v>
      </c>
      <c r="C83" s="34" t="s">
        <v>1377</v>
      </c>
    </row>
    <row r="84" spans="2:3" ht="116" x14ac:dyDescent="0.35">
      <c r="C84" s="19" t="s">
        <v>1378</v>
      </c>
    </row>
    <row r="85" spans="2:3" ht="10" customHeight="1" x14ac:dyDescent="0.35"/>
    <row r="86" spans="2:3" ht="20" customHeight="1" x14ac:dyDescent="0.35">
      <c r="B86" s="27" t="s">
        <v>1379</v>
      </c>
      <c r="C86" s="34" t="s">
        <v>1380</v>
      </c>
    </row>
    <row r="87" spans="2:3" ht="116" x14ac:dyDescent="0.35">
      <c r="C87" s="19" t="s">
        <v>1381</v>
      </c>
    </row>
    <row r="88" spans="2:3" ht="10" customHeight="1" x14ac:dyDescent="0.35"/>
    <row r="89" spans="2:3" ht="20" customHeight="1" x14ac:dyDescent="0.35">
      <c r="B89" s="27" t="s">
        <v>1382</v>
      </c>
      <c r="C89" s="34" t="s">
        <v>1383</v>
      </c>
    </row>
    <row r="90" spans="2:3" ht="130.5" x14ac:dyDescent="0.35">
      <c r="C90" s="19" t="s">
        <v>1384</v>
      </c>
    </row>
    <row r="91" spans="2:3" ht="10" customHeight="1" x14ac:dyDescent="0.35"/>
    <row r="92" spans="2:3" ht="20" customHeight="1" x14ac:dyDescent="0.35">
      <c r="B92" s="27" t="s">
        <v>1385</v>
      </c>
      <c r="C92" s="34" t="s">
        <v>1386</v>
      </c>
    </row>
    <row r="93" spans="2:3" ht="203" x14ac:dyDescent="0.35">
      <c r="C93" s="19" t="s">
        <v>1387</v>
      </c>
    </row>
    <row r="94" spans="2:3" ht="10" customHeight="1" x14ac:dyDescent="0.35"/>
    <row r="97" spans="2:3" ht="32" customHeight="1" x14ac:dyDescent="0.35">
      <c r="B97" s="285" t="s">
        <v>1311</v>
      </c>
      <c r="C97" s="285"/>
    </row>
  </sheetData>
  <sheetProtection password="90EA" sheet="1"/>
  <mergeCells count="1">
    <mergeCell ref="B97:C97"/>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4069</v>
      </c>
      <c r="B1" s="227" t="s">
        <v>1</v>
      </c>
      <c r="C1" s="227" t="s">
        <v>1546</v>
      </c>
      <c r="D1" s="227" t="s">
        <v>1547</v>
      </c>
      <c r="E1" s="227" t="s">
        <v>1552</v>
      </c>
      <c r="F1" s="227" t="s">
        <v>1553</v>
      </c>
      <c r="G1" s="227" t="s">
        <v>1554</v>
      </c>
      <c r="H1" s="227" t="s">
        <v>1555</v>
      </c>
      <c r="I1" s="227" t="s">
        <v>1556</v>
      </c>
      <c r="J1" s="227" t="s">
        <v>1557</v>
      </c>
      <c r="K1" s="227" t="s">
        <v>1558</v>
      </c>
      <c r="L1" s="227" t="s">
        <v>1559</v>
      </c>
      <c r="M1" s="227" t="s">
        <v>1560</v>
      </c>
      <c r="N1" s="227" t="s">
        <v>1561</v>
      </c>
      <c r="O1" s="227" t="s">
        <v>1562</v>
      </c>
      <c r="P1" s="227" t="s">
        <v>1563</v>
      </c>
      <c r="Q1" s="227" t="s">
        <v>1564</v>
      </c>
      <c r="R1" s="227" t="s">
        <v>1565</v>
      </c>
      <c r="S1" s="227" t="s">
        <v>1566</v>
      </c>
      <c r="T1" s="227" t="s">
        <v>1567</v>
      </c>
      <c r="U1" s="227" t="s">
        <v>1568</v>
      </c>
      <c r="V1" s="227" t="s">
        <v>1569</v>
      </c>
      <c r="W1" s="227" t="s">
        <v>1570</v>
      </c>
      <c r="X1" s="227" t="s">
        <v>1571</v>
      </c>
      <c r="Y1" s="227" t="s">
        <v>1572</v>
      </c>
      <c r="Z1" s="227" t="s">
        <v>1573</v>
      </c>
      <c r="AA1" s="227" t="s">
        <v>1574</v>
      </c>
      <c r="AB1" s="227" t="s">
        <v>1575</v>
      </c>
      <c r="AC1" s="227" t="s">
        <v>1576</v>
      </c>
      <c r="AD1" s="227" t="s">
        <v>1577</v>
      </c>
      <c r="AE1" s="227" t="s">
        <v>1578</v>
      </c>
      <c r="AF1" s="227" t="s">
        <v>1579</v>
      </c>
      <c r="AG1" s="227" t="s">
        <v>1580</v>
      </c>
      <c r="AH1" s="227" t="s">
        <v>1581</v>
      </c>
      <c r="AI1" s="227" t="s">
        <v>1582</v>
      </c>
      <c r="AJ1" s="227" t="s">
        <v>1583</v>
      </c>
      <c r="AK1" s="227" t="s">
        <v>1584</v>
      </c>
      <c r="AL1" s="227" t="s">
        <v>1585</v>
      </c>
      <c r="AM1" s="227" t="s">
        <v>1586</v>
      </c>
      <c r="AN1" s="227" t="s">
        <v>1587</v>
      </c>
      <c r="AO1" s="227" t="s">
        <v>1588</v>
      </c>
      <c r="AP1" s="227" t="s">
        <v>1589</v>
      </c>
      <c r="AQ1" s="227" t="s">
        <v>1590</v>
      </c>
      <c r="AR1" s="227" t="s">
        <v>1591</v>
      </c>
      <c r="AS1" s="228" t="s">
        <v>1592</v>
      </c>
    </row>
    <row r="2" spans="1:45" ht="60" customHeight="1" outlineLevel="1" x14ac:dyDescent="0.35">
      <c r="A2" s="220" t="s">
        <v>4070</v>
      </c>
      <c r="B2" s="207" t="s">
        <v>4071</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4070</v>
      </c>
      <c r="B3" s="208" t="s">
        <v>4072</v>
      </c>
      <c r="C3" s="209" t="s">
        <v>4073</v>
      </c>
      <c r="D3" s="211" t="s">
        <v>4074</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4070</v>
      </c>
      <c r="B4" s="208" t="s">
        <v>4075</v>
      </c>
      <c r="C4" s="209" t="s">
        <v>4076</v>
      </c>
      <c r="D4" s="211" t="s">
        <v>4077</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4070</v>
      </c>
      <c r="B5" s="208" t="s">
        <v>4078</v>
      </c>
      <c r="C5" s="209" t="s">
        <v>4079</v>
      </c>
      <c r="D5" s="211" t="s">
        <v>4080</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4070</v>
      </c>
      <c r="B6" s="208" t="s">
        <v>4081</v>
      </c>
      <c r="C6" s="209" t="s">
        <v>4082</v>
      </c>
      <c r="D6" s="211" t="s">
        <v>4083</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4070</v>
      </c>
      <c r="B7" s="208" t="s">
        <v>4084</v>
      </c>
      <c r="C7" s="209" t="s">
        <v>4085</v>
      </c>
      <c r="D7" s="211" t="s">
        <v>4086</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4070</v>
      </c>
      <c r="B8" s="208" t="s">
        <v>4087</v>
      </c>
      <c r="C8" s="209" t="s">
        <v>4088</v>
      </c>
      <c r="D8" s="211" t="s">
        <v>4089</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4070</v>
      </c>
      <c r="B9" s="208" t="s">
        <v>4090</v>
      </c>
      <c r="C9" s="209" t="s">
        <v>4091</v>
      </c>
      <c r="D9" s="211" t="s">
        <v>4092</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4070</v>
      </c>
      <c r="B10" s="208" t="s">
        <v>4093</v>
      </c>
      <c r="C10" s="209" t="s">
        <v>4094</v>
      </c>
      <c r="D10" s="211" t="s">
        <v>4095</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4070</v>
      </c>
      <c r="B11" s="208" t="s">
        <v>4096</v>
      </c>
      <c r="C11" s="209" t="s">
        <v>4097</v>
      </c>
      <c r="D11" s="211" t="s">
        <v>4098</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4070</v>
      </c>
      <c r="B12" s="208" t="s">
        <v>4099</v>
      </c>
      <c r="C12" s="209" t="s">
        <v>4100</v>
      </c>
      <c r="D12" s="211" t="s">
        <v>4101</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4070</v>
      </c>
      <c r="B13" s="208" t="s">
        <v>4102</v>
      </c>
      <c r="C13" s="209" t="s">
        <v>4103</v>
      </c>
      <c r="D13" s="211" t="s">
        <v>4104</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4070</v>
      </c>
      <c r="B14" s="208" t="s">
        <v>4105</v>
      </c>
      <c r="C14" s="209" t="s">
        <v>4106</v>
      </c>
      <c r="D14" s="211" t="s">
        <v>4107</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4070</v>
      </c>
      <c r="B15" s="208" t="s">
        <v>4108</v>
      </c>
      <c r="C15" s="209" t="s">
        <v>4109</v>
      </c>
      <c r="D15" s="211" t="s">
        <v>4110</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4070</v>
      </c>
      <c r="B16" s="208" t="s">
        <v>4111</v>
      </c>
      <c r="C16" s="209" t="s">
        <v>4112</v>
      </c>
      <c r="D16" s="211" t="s">
        <v>4113</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4070</v>
      </c>
      <c r="B17" s="208" t="s">
        <v>4114</v>
      </c>
      <c r="C17" s="209" t="s">
        <v>4115</v>
      </c>
      <c r="D17" s="211" t="s">
        <v>4116</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4070</v>
      </c>
      <c r="B18" s="208" t="s">
        <v>4117</v>
      </c>
      <c r="C18" s="209" t="s">
        <v>4118</v>
      </c>
      <c r="D18" s="211" t="s">
        <v>4119</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4070</v>
      </c>
      <c r="B19" s="208" t="s">
        <v>4120</v>
      </c>
      <c r="C19" s="209" t="s">
        <v>4121</v>
      </c>
      <c r="D19" s="211" t="s">
        <v>4122</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4070</v>
      </c>
      <c r="B20" s="208" t="s">
        <v>4123</v>
      </c>
      <c r="C20" s="209" t="s">
        <v>4124</v>
      </c>
      <c r="D20" s="211" t="s">
        <v>4125</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4070</v>
      </c>
      <c r="B21" s="208" t="s">
        <v>4126</v>
      </c>
      <c r="C21" s="209" t="s">
        <v>4127</v>
      </c>
      <c r="D21" s="211" t="s">
        <v>4128</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4070</v>
      </c>
      <c r="B22" s="208" t="s">
        <v>4129</v>
      </c>
      <c r="C22" s="209" t="s">
        <v>4130</v>
      </c>
      <c r="D22" s="211" t="s">
        <v>4131</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4070</v>
      </c>
      <c r="B23" s="208" t="s">
        <v>4132</v>
      </c>
      <c r="C23" s="209" t="s">
        <v>4133</v>
      </c>
      <c r="D23" s="211" t="s">
        <v>4134</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4070</v>
      </c>
      <c r="B24" s="208" t="s">
        <v>4135</v>
      </c>
      <c r="C24" s="209" t="s">
        <v>4136</v>
      </c>
      <c r="D24" s="211" t="s">
        <v>4137</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4070</v>
      </c>
      <c r="B25" s="208" t="s">
        <v>4138</v>
      </c>
      <c r="C25" s="209" t="s">
        <v>4139</v>
      </c>
      <c r="D25" s="211" t="s">
        <v>4140</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4070</v>
      </c>
      <c r="B26" s="208" t="s">
        <v>4141</v>
      </c>
      <c r="C26" s="209" t="s">
        <v>4142</v>
      </c>
      <c r="D26" s="211" t="s">
        <v>4143</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4070</v>
      </c>
      <c r="B27" s="208" t="s">
        <v>4144</v>
      </c>
      <c r="C27" s="209" t="s">
        <v>4145</v>
      </c>
      <c r="D27" s="211" t="s">
        <v>4146</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4070</v>
      </c>
      <c r="B28" s="208" t="s">
        <v>4147</v>
      </c>
      <c r="C28" s="209" t="s">
        <v>4148</v>
      </c>
      <c r="D28" s="211" t="s">
        <v>4149</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4070</v>
      </c>
      <c r="B29" s="208" t="s">
        <v>4150</v>
      </c>
      <c r="C29" s="209" t="s">
        <v>4151</v>
      </c>
      <c r="D29" s="211" t="s">
        <v>4152</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4070</v>
      </c>
      <c r="B30" s="208" t="s">
        <v>4153</v>
      </c>
      <c r="C30" s="209" t="s">
        <v>4154</v>
      </c>
      <c r="D30" s="211" t="s">
        <v>4155</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4070</v>
      </c>
      <c r="B31" s="208" t="s">
        <v>4156</v>
      </c>
      <c r="C31" s="209" t="s">
        <v>4157</v>
      </c>
      <c r="D31" s="211" t="s">
        <v>4158</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4070</v>
      </c>
      <c r="B32" s="208" t="s">
        <v>4159</v>
      </c>
      <c r="C32" s="209" t="s">
        <v>4160</v>
      </c>
      <c r="D32" s="211" t="s">
        <v>4161</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4070</v>
      </c>
      <c r="B33" s="208" t="s">
        <v>4162</v>
      </c>
      <c r="C33" s="209" t="s">
        <v>4163</v>
      </c>
      <c r="D33" s="211" t="s">
        <v>4164</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4070</v>
      </c>
      <c r="B34" s="208" t="s">
        <v>4165</v>
      </c>
      <c r="C34" s="209" t="s">
        <v>4166</v>
      </c>
      <c r="D34" s="211" t="s">
        <v>4167</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4070</v>
      </c>
      <c r="B35" s="208" t="s">
        <v>4168</v>
      </c>
      <c r="C35" s="209" t="s">
        <v>4169</v>
      </c>
      <c r="D35" s="211" t="s">
        <v>4170</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4070</v>
      </c>
      <c r="B36" s="208" t="s">
        <v>4171</v>
      </c>
      <c r="C36" s="209" t="s">
        <v>4172</v>
      </c>
      <c r="D36" s="211" t="s">
        <v>4173</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4070</v>
      </c>
      <c r="B37" s="208" t="s">
        <v>4174</v>
      </c>
      <c r="C37" s="209" t="s">
        <v>4175</v>
      </c>
      <c r="D37" s="211" t="s">
        <v>4176</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4070</v>
      </c>
      <c r="B38" s="208" t="s">
        <v>4177</v>
      </c>
      <c r="C38" s="209" t="s">
        <v>4178</v>
      </c>
      <c r="D38" s="211" t="s">
        <v>4179</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4070</v>
      </c>
      <c r="B39" s="208" t="s">
        <v>4180</v>
      </c>
      <c r="C39" s="209" t="s">
        <v>4181</v>
      </c>
      <c r="D39" s="211" t="s">
        <v>4182</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4183</v>
      </c>
      <c r="B40" s="207" t="s">
        <v>4184</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4183</v>
      </c>
      <c r="B41" s="208" t="s">
        <v>4185</v>
      </c>
      <c r="C41" s="209" t="s">
        <v>4186</v>
      </c>
      <c r="D41" s="211" t="s">
        <v>4187</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4183</v>
      </c>
      <c r="B42" s="208" t="s">
        <v>4188</v>
      </c>
      <c r="C42" s="209" t="s">
        <v>4189</v>
      </c>
      <c r="D42" s="211" t="s">
        <v>4190</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4183</v>
      </c>
      <c r="B43" s="208" t="s">
        <v>4191</v>
      </c>
      <c r="C43" s="209" t="s">
        <v>4192</v>
      </c>
      <c r="D43" s="211" t="s">
        <v>4193</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4183</v>
      </c>
      <c r="B44" s="208" t="s">
        <v>4194</v>
      </c>
      <c r="C44" s="209" t="s">
        <v>4195</v>
      </c>
      <c r="D44" s="211" t="s">
        <v>4196</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4183</v>
      </c>
      <c r="B45" s="208" t="s">
        <v>4197</v>
      </c>
      <c r="C45" s="209" t="s">
        <v>4198</v>
      </c>
      <c r="D45" s="211" t="s">
        <v>4199</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4183</v>
      </c>
      <c r="B46" s="208" t="s">
        <v>4200</v>
      </c>
      <c r="C46" s="209" t="s">
        <v>4201</v>
      </c>
      <c r="D46" s="211" t="s">
        <v>4202</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4183</v>
      </c>
      <c r="B47" s="208" t="s">
        <v>4203</v>
      </c>
      <c r="C47" s="209" t="s">
        <v>4204</v>
      </c>
      <c r="D47" s="211" t="s">
        <v>4205</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4183</v>
      </c>
      <c r="B48" s="208" t="s">
        <v>4206</v>
      </c>
      <c r="C48" s="209" t="s">
        <v>4207</v>
      </c>
      <c r="D48" s="211" t="s">
        <v>4208</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4209</v>
      </c>
      <c r="B49" s="207" t="s">
        <v>4210</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4209</v>
      </c>
      <c r="B50" s="208" t="s">
        <v>4211</v>
      </c>
      <c r="C50" s="209" t="s">
        <v>4212</v>
      </c>
      <c r="D50" s="211" t="s">
        <v>4213</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4209</v>
      </c>
      <c r="B51" s="208" t="s">
        <v>4214</v>
      </c>
      <c r="C51" s="209" t="s">
        <v>4215</v>
      </c>
      <c r="D51" s="211" t="s">
        <v>4216</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4209</v>
      </c>
      <c r="B52" s="208" t="s">
        <v>4217</v>
      </c>
      <c r="C52" s="209" t="s">
        <v>4218</v>
      </c>
      <c r="D52" s="211" t="s">
        <v>4219</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4209</v>
      </c>
      <c r="B53" s="208" t="s">
        <v>4220</v>
      </c>
      <c r="C53" s="209" t="s">
        <v>4221</v>
      </c>
      <c r="D53" s="211" t="s">
        <v>4222</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4209</v>
      </c>
      <c r="B54" s="208" t="s">
        <v>4223</v>
      </c>
      <c r="C54" s="209" t="s">
        <v>4224</v>
      </c>
      <c r="D54" s="211" t="s">
        <v>4225</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4209</v>
      </c>
      <c r="B55" s="208" t="s">
        <v>4226</v>
      </c>
      <c r="C55" s="209" t="s">
        <v>4227</v>
      </c>
      <c r="D55" s="211" t="s">
        <v>4228</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4209</v>
      </c>
      <c r="B56" s="208" t="s">
        <v>4229</v>
      </c>
      <c r="C56" s="209" t="s">
        <v>4230</v>
      </c>
      <c r="D56" s="211" t="s">
        <v>4231</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4209</v>
      </c>
      <c r="B57" s="208" t="s">
        <v>4232</v>
      </c>
      <c r="C57" s="209" t="s">
        <v>4233</v>
      </c>
      <c r="D57" s="211" t="s">
        <v>4234</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4209</v>
      </c>
      <c r="B58" s="208" t="s">
        <v>4235</v>
      </c>
      <c r="C58" s="209" t="s">
        <v>4236</v>
      </c>
      <c r="D58" s="211" t="s">
        <v>4237</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4209</v>
      </c>
      <c r="B59" s="208" t="s">
        <v>4238</v>
      </c>
      <c r="C59" s="209" t="s">
        <v>4239</v>
      </c>
      <c r="D59" s="211" t="s">
        <v>4240</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4209</v>
      </c>
      <c r="B60" s="208" t="s">
        <v>4241</v>
      </c>
      <c r="C60" s="209" t="s">
        <v>4242</v>
      </c>
      <c r="D60" s="211" t="s">
        <v>4243</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4209</v>
      </c>
      <c r="B61" s="208" t="s">
        <v>4244</v>
      </c>
      <c r="C61" s="209" t="s">
        <v>4245</v>
      </c>
      <c r="D61" s="211" t="s">
        <v>4246</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4209</v>
      </c>
      <c r="B62" s="208" t="s">
        <v>4247</v>
      </c>
      <c r="C62" s="209" t="s">
        <v>4248</v>
      </c>
      <c r="D62" s="211" t="s">
        <v>4249</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4209</v>
      </c>
      <c r="B63" s="208" t="s">
        <v>4250</v>
      </c>
      <c r="C63" s="209" t="s">
        <v>4251</v>
      </c>
      <c r="D63" s="211" t="s">
        <v>4252</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4253</v>
      </c>
      <c r="B64" s="207" t="s">
        <v>4254</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4253</v>
      </c>
      <c r="B65" s="208" t="s">
        <v>4255</v>
      </c>
      <c r="C65" s="209" t="s">
        <v>4256</v>
      </c>
      <c r="D65" s="211" t="s">
        <v>4257</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4253</v>
      </c>
      <c r="B66" s="208" t="s">
        <v>4258</v>
      </c>
      <c r="C66" s="209" t="s">
        <v>4259</v>
      </c>
      <c r="D66" s="211" t="s">
        <v>4260</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4253</v>
      </c>
      <c r="B67" s="208" t="s">
        <v>4261</v>
      </c>
      <c r="C67" s="209" t="s">
        <v>4262</v>
      </c>
      <c r="D67" s="211" t="s">
        <v>4263</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4253</v>
      </c>
      <c r="B68" s="208" t="s">
        <v>4264</v>
      </c>
      <c r="C68" s="209" t="s">
        <v>4265</v>
      </c>
      <c r="D68" s="211" t="s">
        <v>4266</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4253</v>
      </c>
      <c r="B69" s="208" t="s">
        <v>4267</v>
      </c>
      <c r="C69" s="209" t="s">
        <v>4268</v>
      </c>
      <c r="D69" s="211" t="s">
        <v>4269</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4253</v>
      </c>
      <c r="B70" s="208" t="s">
        <v>4270</v>
      </c>
      <c r="C70" s="209" t="s">
        <v>4271</v>
      </c>
      <c r="D70" s="211" t="s">
        <v>4272</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4253</v>
      </c>
      <c r="B71" s="208" t="s">
        <v>4273</v>
      </c>
      <c r="C71" s="209" t="s">
        <v>4274</v>
      </c>
      <c r="D71" s="211" t="s">
        <v>4275</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4253</v>
      </c>
      <c r="B72" s="208" t="s">
        <v>4276</v>
      </c>
      <c r="C72" s="209" t="s">
        <v>4277</v>
      </c>
      <c r="D72" s="211" t="s">
        <v>4278</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4253</v>
      </c>
      <c r="B73" s="208" t="s">
        <v>4279</v>
      </c>
      <c r="C73" s="209" t="s">
        <v>4280</v>
      </c>
      <c r="D73" s="211" t="s">
        <v>4281</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4253</v>
      </c>
      <c r="B74" s="208" t="s">
        <v>4282</v>
      </c>
      <c r="C74" s="209" t="s">
        <v>4283</v>
      </c>
      <c r="D74" s="211" t="s">
        <v>4284</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4253</v>
      </c>
      <c r="B75" s="208" t="s">
        <v>4285</v>
      </c>
      <c r="C75" s="209" t="s">
        <v>4286</v>
      </c>
      <c r="D75" s="211" t="s">
        <v>4287</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4253</v>
      </c>
      <c r="B76" s="208" t="s">
        <v>4288</v>
      </c>
      <c r="C76" s="209" t="s">
        <v>4289</v>
      </c>
      <c r="D76" s="211" t="s">
        <v>4290</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4253</v>
      </c>
      <c r="B77" s="208" t="s">
        <v>4291</v>
      </c>
      <c r="C77" s="209" t="s">
        <v>4292</v>
      </c>
      <c r="D77" s="211" t="s">
        <v>4293</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4253</v>
      </c>
      <c r="B78" s="208" t="s">
        <v>4294</v>
      </c>
      <c r="C78" s="209" t="s">
        <v>4295</v>
      </c>
      <c r="D78" s="211" t="s">
        <v>4296</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4253</v>
      </c>
      <c r="B79" s="208" t="s">
        <v>4297</v>
      </c>
      <c r="C79" s="209" t="s">
        <v>4298</v>
      </c>
      <c r="D79" s="211" t="s">
        <v>4299</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4253</v>
      </c>
      <c r="B80" s="208" t="s">
        <v>4300</v>
      </c>
      <c r="C80" s="209" t="s">
        <v>4301</v>
      </c>
      <c r="D80" s="211" t="s">
        <v>4302</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4253</v>
      </c>
      <c r="B81" s="208" t="s">
        <v>4303</v>
      </c>
      <c r="C81" s="209" t="s">
        <v>4304</v>
      </c>
      <c r="D81" s="211" t="s">
        <v>4305</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4253</v>
      </c>
      <c r="B82" s="208" t="s">
        <v>4306</v>
      </c>
      <c r="C82" s="209" t="s">
        <v>4307</v>
      </c>
      <c r="D82" s="211" t="s">
        <v>4308</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4253</v>
      </c>
      <c r="B83" s="208" t="s">
        <v>4309</v>
      </c>
      <c r="C83" s="209" t="s">
        <v>4310</v>
      </c>
      <c r="D83" s="211" t="s">
        <v>4311</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4253</v>
      </c>
      <c r="B84" s="208" t="s">
        <v>4312</v>
      </c>
      <c r="C84" s="209" t="s">
        <v>4313</v>
      </c>
      <c r="D84" s="211" t="s">
        <v>4314</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4253</v>
      </c>
      <c r="B85" s="208" t="s">
        <v>4315</v>
      </c>
      <c r="C85" s="209" t="s">
        <v>4316</v>
      </c>
      <c r="D85" s="211" t="s">
        <v>4317</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4253</v>
      </c>
      <c r="B86" s="208" t="s">
        <v>4318</v>
      </c>
      <c r="C86" s="209" t="s">
        <v>4319</v>
      </c>
      <c r="D86" s="211" t="s">
        <v>4320</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4253</v>
      </c>
      <c r="B87" s="208" t="s">
        <v>4321</v>
      </c>
      <c r="C87" s="209" t="s">
        <v>4322</v>
      </c>
      <c r="D87" s="211" t="s">
        <v>4323</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4253</v>
      </c>
      <c r="B88" s="208" t="s">
        <v>4324</v>
      </c>
      <c r="C88" s="209" t="s">
        <v>4325</v>
      </c>
      <c r="D88" s="211" t="s">
        <v>4326</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4253</v>
      </c>
      <c r="B89" s="208" t="s">
        <v>4327</v>
      </c>
      <c r="C89" s="209" t="s">
        <v>4328</v>
      </c>
      <c r="D89" s="211" t="s">
        <v>4329</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4253</v>
      </c>
      <c r="B90" s="208" t="s">
        <v>4330</v>
      </c>
      <c r="C90" s="209" t="s">
        <v>4331</v>
      </c>
      <c r="D90" s="211" t="s">
        <v>4332</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4253</v>
      </c>
      <c r="B91" s="208" t="s">
        <v>4333</v>
      </c>
      <c r="C91" s="209" t="s">
        <v>4334</v>
      </c>
      <c r="D91" s="211" t="s">
        <v>4335</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4253</v>
      </c>
      <c r="B92" s="208" t="s">
        <v>4336</v>
      </c>
      <c r="C92" s="209" t="s">
        <v>4337</v>
      </c>
      <c r="D92" s="211" t="s">
        <v>4338</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4253</v>
      </c>
      <c r="B93" s="208" t="s">
        <v>4339</v>
      </c>
      <c r="C93" s="209" t="s">
        <v>4340</v>
      </c>
      <c r="D93" s="211" t="s">
        <v>4341</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4253</v>
      </c>
      <c r="B94" s="208" t="s">
        <v>4342</v>
      </c>
      <c r="C94" s="209" t="s">
        <v>4343</v>
      </c>
      <c r="D94" s="211" t="s">
        <v>4344</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4253</v>
      </c>
      <c r="B95" s="208" t="s">
        <v>4345</v>
      </c>
      <c r="C95" s="209" t="s">
        <v>4346</v>
      </c>
      <c r="D95" s="211" t="s">
        <v>4347</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4253</v>
      </c>
      <c r="B96" s="208" t="s">
        <v>4348</v>
      </c>
      <c r="C96" s="209" t="s">
        <v>4349</v>
      </c>
      <c r="D96" s="211" t="s">
        <v>4350</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4253</v>
      </c>
      <c r="B97" s="208" t="s">
        <v>4351</v>
      </c>
      <c r="C97" s="209" t="s">
        <v>4352</v>
      </c>
      <c r="D97" s="211" t="s">
        <v>4353</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4253</v>
      </c>
      <c r="B98" s="215" t="s">
        <v>4354</v>
      </c>
      <c r="C98" s="216" t="s">
        <v>4355</v>
      </c>
      <c r="D98" s="217" t="s">
        <v>4356</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85" t="s">
        <v>1311</v>
      </c>
      <c r="B102" s="285"/>
      <c r="C102" s="285"/>
      <c r="D102" s="28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IFERROR(INDEX('Recommendations'!$G$2:$G$273, MATCH(F2,'Recommendations'!$B$2:$B$273,0))="Implemented", FALSE))</xm:f>
            <x14:dxf>
              <font>
                <color rgb="FF000000"/>
              </font>
              <fill>
                <patternFill>
                  <bgColor rgb="FF3C7D22"/>
                </patternFill>
              </fill>
            </x14:dxf>
          </x14:cfRule>
          <x14:cfRule type="expression" priority="2" id="{00000000-000E-0000-0900-000002000000}">
            <xm:f>AND(F2&lt;&gt;"", IFERROR(INDEX('Recommendations'!$G$2:$G$273, MATCH(F2,'Recommendations'!$B$2:$B$273,0))="Compensated", FALSE))</xm:f>
            <x14:dxf>
              <font>
                <color rgb="FF000000"/>
              </font>
              <fill>
                <patternFill>
                  <bgColor rgb="FFC6E0B4"/>
                </patternFill>
              </fill>
            </x14:dxf>
          </x14:cfRule>
          <x14:cfRule type="expression" priority="3" id="{00000000-000E-0000-0900-000003000000}">
            <xm:f>AND(F2&lt;&gt;"", IFERROR(INDEX('Recommendations'!$G$2:$G$273, MATCH(F2,'Recommendations'!$B$2:$B$273,0))="Testing", FALSE))</xm:f>
            <x14:dxf>
              <font>
                <color rgb="FF000000"/>
              </font>
              <fill>
                <patternFill>
                  <bgColor rgb="FFFFC000"/>
                </patternFill>
              </fill>
            </x14:dxf>
          </x14:cfRule>
          <x14:cfRule type="expression" priority="4" id="{00000000-000E-0000-0900-000004000000}">
            <xm:f>AND(F2&lt;&gt;"", IFERROR(INDEX('Recommendations'!$G$2:$G$273, MATCH(F2,'Recommendations'!$B$2:$B$273,0))="Failed", FALSE))</xm:f>
            <x14:dxf>
              <font>
                <color rgb="FF000000"/>
              </font>
              <fill>
                <patternFill>
                  <bgColor rgb="FFD82891"/>
                </patternFill>
              </fill>
            </x14:dxf>
          </x14:cfRule>
          <x14:cfRule type="expression" priority="5" id="{00000000-000E-0000-0900-000005000000}">
            <xm:f>AND(F2&lt;&gt;"", IFERROR(INDEX('Recommendations'!$G$2:$G$273, MATCH(F2,'Recommendations'!$B$2:$B$273,0))="Risk Accepted", FALSE))</xm:f>
            <x14:dxf>
              <font>
                <color rgb="FF000000"/>
              </font>
              <fill>
                <patternFill>
                  <bgColor rgb="FFD9D9D9"/>
                </patternFill>
              </fill>
            </x14:dxf>
          </x14:cfRule>
          <x14:cfRule type="expression" priority="6" id="{00000000-000E-0000-0900-000006000000}">
            <xm:f>AND(F2&lt;&gt;"", IFERROR(INDEX('Recommendations'!$G$2:$G$273, MATCH(F2,'Recommendations'!$B$2:$B$273,0))="N/A",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49" t="s">
        <v>1</v>
      </c>
      <c r="B1" s="250" t="s">
        <v>4357</v>
      </c>
      <c r="C1" s="250" t="s">
        <v>4358</v>
      </c>
      <c r="D1" s="250" t="s">
        <v>4359</v>
      </c>
      <c r="E1" s="250" t="s">
        <v>4360</v>
      </c>
      <c r="F1" s="250" t="s">
        <v>3186</v>
      </c>
      <c r="G1" s="250" t="s">
        <v>4361</v>
      </c>
      <c r="H1" s="250" t="s">
        <v>4362</v>
      </c>
      <c r="I1" s="250" t="s">
        <v>4363</v>
      </c>
      <c r="J1" s="250" t="s">
        <v>2285</v>
      </c>
      <c r="K1" s="250" t="s">
        <v>1552</v>
      </c>
      <c r="L1" s="250" t="s">
        <v>1553</v>
      </c>
      <c r="M1" s="250" t="s">
        <v>1554</v>
      </c>
      <c r="N1" s="250" t="s">
        <v>1555</v>
      </c>
      <c r="O1" s="250" t="s">
        <v>1556</v>
      </c>
      <c r="P1" s="250" t="s">
        <v>1557</v>
      </c>
      <c r="Q1" s="250" t="s">
        <v>1558</v>
      </c>
      <c r="R1" s="250" t="s">
        <v>1559</v>
      </c>
      <c r="S1" s="250" t="s">
        <v>1560</v>
      </c>
      <c r="T1" s="250" t="s">
        <v>1561</v>
      </c>
      <c r="U1" s="250" t="s">
        <v>1562</v>
      </c>
      <c r="V1" s="250" t="s">
        <v>1563</v>
      </c>
      <c r="W1" s="250" t="s">
        <v>1564</v>
      </c>
      <c r="X1" s="250" t="s">
        <v>1565</v>
      </c>
      <c r="Y1" s="250" t="s">
        <v>1566</v>
      </c>
      <c r="Z1" s="250" t="s">
        <v>1567</v>
      </c>
      <c r="AA1" s="250" t="s">
        <v>1568</v>
      </c>
      <c r="AB1" s="250" t="s">
        <v>1569</v>
      </c>
      <c r="AC1" s="250" t="s">
        <v>1570</v>
      </c>
      <c r="AD1" s="250" t="s">
        <v>1571</v>
      </c>
      <c r="AE1" s="250" t="s">
        <v>1572</v>
      </c>
      <c r="AF1" s="250" t="s">
        <v>1573</v>
      </c>
      <c r="AG1" s="250" t="s">
        <v>1574</v>
      </c>
      <c r="AH1" s="250" t="s">
        <v>1575</v>
      </c>
      <c r="AI1" s="250" t="s">
        <v>1576</v>
      </c>
      <c r="AJ1" s="250" t="s">
        <v>1577</v>
      </c>
      <c r="AK1" s="250" t="s">
        <v>1578</v>
      </c>
      <c r="AL1" s="250" t="s">
        <v>1579</v>
      </c>
      <c r="AM1" s="250" t="s">
        <v>1580</v>
      </c>
      <c r="AN1" s="250" t="s">
        <v>1581</v>
      </c>
      <c r="AO1" s="250" t="s">
        <v>1582</v>
      </c>
      <c r="AP1" s="250" t="s">
        <v>1583</v>
      </c>
      <c r="AQ1" s="250" t="s">
        <v>1584</v>
      </c>
      <c r="AR1" s="250" t="s">
        <v>1585</v>
      </c>
      <c r="AS1" s="250" t="s">
        <v>1586</v>
      </c>
      <c r="AT1" s="250" t="s">
        <v>1587</v>
      </c>
      <c r="AU1" s="250" t="s">
        <v>1588</v>
      </c>
      <c r="AV1" s="250" t="s">
        <v>1589</v>
      </c>
      <c r="AW1" s="250" t="s">
        <v>1590</v>
      </c>
      <c r="AX1" s="250" t="s">
        <v>1591</v>
      </c>
      <c r="AY1" s="251" t="s">
        <v>1592</v>
      </c>
    </row>
    <row r="2" spans="1:51" ht="60" customHeight="1" outlineLevel="1" x14ac:dyDescent="0.35">
      <c r="A2" s="241" t="s">
        <v>4364</v>
      </c>
      <c r="B2" s="229" t="s">
        <v>4365</v>
      </c>
      <c r="C2" s="229"/>
      <c r="D2" s="229"/>
      <c r="E2" s="229"/>
      <c r="F2" s="229"/>
      <c r="G2" s="229"/>
      <c r="H2" s="229"/>
      <c r="I2" s="229"/>
      <c r="J2" s="229"/>
      <c r="K2" s="232" t="str">
        <f>IF(COUNTIF(L2:AY2,"&lt;&gt;")=0,"",SUMPRODUCT(((Recommendations[ImplStatus]="Implemented")+(Recommendations[ImplStatus]="Compensated"))*ISNUMBER(MATCH(Recommendations[Id],L2:AY2,0)))/COUNTIF(L2:AY2,"&lt;&gt;"))</f>
        <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45"/>
    </row>
    <row r="3" spans="1:51" ht="60" customHeight="1" outlineLevel="1" x14ac:dyDescent="0.35">
      <c r="A3" s="242" t="s">
        <v>1595</v>
      </c>
      <c r="B3" s="230" t="s">
        <v>4366</v>
      </c>
      <c r="C3" s="230"/>
      <c r="D3" s="230"/>
      <c r="E3" s="230"/>
      <c r="F3" s="230"/>
      <c r="G3" s="230"/>
      <c r="H3" s="230"/>
      <c r="I3" s="230"/>
      <c r="J3" s="230"/>
      <c r="K3" s="233" t="str">
        <f>IF(COUNTIF(L3:AY3,"&lt;&gt;")=0,"",SUMPRODUCT(((Recommendations[ImplStatus]="Implemented")+(Recommendations[ImplStatus]="Compensated"))*ISNUMBER(MATCH(Recommendations[Id],L3:AY3,0)))/COUNTIF(L3:AY3,"&lt;&gt;"))</f>
        <v/>
      </c>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46"/>
    </row>
    <row r="4" spans="1:51" ht="60" customHeight="1" x14ac:dyDescent="0.35">
      <c r="A4" s="243" t="s">
        <v>4367</v>
      </c>
      <c r="B4" s="231" t="s">
        <v>4368</v>
      </c>
      <c r="C4" s="231" t="s">
        <v>4369</v>
      </c>
      <c r="D4" s="231" t="s">
        <v>4370</v>
      </c>
      <c r="E4" s="231" t="s">
        <v>4371</v>
      </c>
      <c r="F4" s="231" t="s">
        <v>20</v>
      </c>
      <c r="G4" s="231" t="s">
        <v>20</v>
      </c>
      <c r="H4" s="231" t="s">
        <v>4372</v>
      </c>
      <c r="I4" s="231" t="s">
        <v>20</v>
      </c>
      <c r="J4" s="231" t="s">
        <v>4373</v>
      </c>
      <c r="K4" s="234" t="str">
        <f>IF(COUNTIF(L4:AY4,"&lt;&gt;")=0,"",SUMPRODUCT(((Recommendations[ImplStatus]="Implemented")+(Recommendations[ImplStatus]="Compensated"))*ISNUMBER(MATCH(Recommendations[Id],L4:AY4,0)))/COUNTIF(L4:AY4,"&lt;&gt;"))</f>
        <v/>
      </c>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47"/>
    </row>
    <row r="5" spans="1:51" ht="60" customHeight="1" x14ac:dyDescent="0.35">
      <c r="A5" s="243" t="s">
        <v>4374</v>
      </c>
      <c r="B5" s="231" t="s">
        <v>4375</v>
      </c>
      <c r="C5" s="231" t="s">
        <v>4376</v>
      </c>
      <c r="D5" s="231" t="s">
        <v>4377</v>
      </c>
      <c r="E5" s="231" t="s">
        <v>4378</v>
      </c>
      <c r="F5" s="231" t="s">
        <v>4379</v>
      </c>
      <c r="G5" s="231" t="s">
        <v>20</v>
      </c>
      <c r="H5" s="231" t="s">
        <v>4380</v>
      </c>
      <c r="I5" s="231" t="s">
        <v>20</v>
      </c>
      <c r="J5" s="231" t="s">
        <v>4381</v>
      </c>
      <c r="K5" s="234" t="str">
        <f>IF(COUNTIF(L5:AY5,"&lt;&gt;")=0,"",SUMPRODUCT(((Recommendations[ImplStatus]="Implemented")+(Recommendations[ImplStatus]="Compensated"))*ISNUMBER(MATCH(Recommendations[Id],L5:AY5,0)))/COUNTIF(L5:AY5,"&lt;&gt;"))</f>
        <v/>
      </c>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47"/>
    </row>
    <row r="6" spans="1:51" ht="60" customHeight="1" outlineLevel="1" x14ac:dyDescent="0.35">
      <c r="A6" s="242" t="s">
        <v>1601</v>
      </c>
      <c r="B6" s="230" t="s">
        <v>4382</v>
      </c>
      <c r="C6" s="230"/>
      <c r="D6" s="230"/>
      <c r="E6" s="230"/>
      <c r="F6" s="230"/>
      <c r="G6" s="230"/>
      <c r="H6" s="230"/>
      <c r="I6" s="230"/>
      <c r="J6" s="230"/>
      <c r="K6" s="233" t="str">
        <f>IF(COUNTIF(L6:AY6,"&lt;&gt;")=0,"",SUMPRODUCT(((Recommendations[ImplStatus]="Implemented")+(Recommendations[ImplStatus]="Compensated"))*ISNUMBER(MATCH(Recommendations[Id],L6:AY6,0)))/COUNTIF(L6:AY6,"&lt;&gt;"))</f>
        <v/>
      </c>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46"/>
    </row>
    <row r="7" spans="1:51" ht="60" customHeight="1" x14ac:dyDescent="0.35">
      <c r="A7" s="243" t="s">
        <v>4383</v>
      </c>
      <c r="B7" s="231" t="s">
        <v>4384</v>
      </c>
      <c r="C7" s="231" t="s">
        <v>4385</v>
      </c>
      <c r="D7" s="231" t="s">
        <v>4386</v>
      </c>
      <c r="E7" s="231" t="s">
        <v>4378</v>
      </c>
      <c r="F7" s="231" t="s">
        <v>4387</v>
      </c>
      <c r="G7" s="231" t="s">
        <v>20</v>
      </c>
      <c r="H7" s="231" t="s">
        <v>4388</v>
      </c>
      <c r="I7" s="231" t="s">
        <v>20</v>
      </c>
      <c r="J7" s="231" t="s">
        <v>4389</v>
      </c>
      <c r="K7" s="234" t="str">
        <f>IF(COUNTIF(L7:AY7,"&lt;&gt;")=0,"",SUMPRODUCT(((Recommendations[ImplStatus]="Implemented")+(Recommendations[ImplStatus]="Compensated"))*ISNUMBER(MATCH(Recommendations[Id],L7:AY7,0)))/COUNTIF(L7:AY7,"&lt;&gt;"))</f>
        <v/>
      </c>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47"/>
    </row>
    <row r="8" spans="1:51" ht="60" customHeight="1" x14ac:dyDescent="0.35">
      <c r="A8" s="243" t="s">
        <v>4390</v>
      </c>
      <c r="B8" s="231" t="s">
        <v>4391</v>
      </c>
      <c r="C8" s="231" t="s">
        <v>4392</v>
      </c>
      <c r="D8" s="231" t="s">
        <v>4393</v>
      </c>
      <c r="E8" s="231" t="s">
        <v>20</v>
      </c>
      <c r="F8" s="231" t="s">
        <v>20</v>
      </c>
      <c r="G8" s="231" t="s">
        <v>20</v>
      </c>
      <c r="H8" s="231" t="s">
        <v>4394</v>
      </c>
      <c r="I8" s="231" t="s">
        <v>4395</v>
      </c>
      <c r="J8" s="231" t="s">
        <v>4396</v>
      </c>
      <c r="K8" s="234" t="str">
        <f>IF(COUNTIF(L8:AY8,"&lt;&gt;")=0,"",SUMPRODUCT(((Recommendations[ImplStatus]="Implemented")+(Recommendations[ImplStatus]="Compensated"))*ISNUMBER(MATCH(Recommendations[Id],L8:AY8,0)))/COUNTIF(L8:AY8,"&lt;&gt;"))</f>
        <v/>
      </c>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47"/>
    </row>
    <row r="9" spans="1:51" ht="60" customHeight="1" x14ac:dyDescent="0.35">
      <c r="A9" s="243" t="s">
        <v>4397</v>
      </c>
      <c r="B9" s="231" t="s">
        <v>4398</v>
      </c>
      <c r="C9" s="231" t="s">
        <v>4399</v>
      </c>
      <c r="D9" s="231" t="s">
        <v>4400</v>
      </c>
      <c r="E9" s="231" t="s">
        <v>20</v>
      </c>
      <c r="F9" s="231" t="s">
        <v>20</v>
      </c>
      <c r="G9" s="231" t="s">
        <v>20</v>
      </c>
      <c r="H9" s="231" t="s">
        <v>4401</v>
      </c>
      <c r="I9" s="231" t="s">
        <v>4402</v>
      </c>
      <c r="J9" s="231" t="s">
        <v>4403</v>
      </c>
      <c r="K9" s="234" t="str">
        <f>IF(COUNTIF(L9:AY9,"&lt;&gt;")=0,"",SUMPRODUCT(((Recommendations[ImplStatus]="Implemented")+(Recommendations[ImplStatus]="Compensated"))*ISNUMBER(MATCH(Recommendations[Id],L9:AY9,0)))/COUNTIF(L9:AY9,"&lt;&gt;"))</f>
        <v/>
      </c>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47"/>
    </row>
    <row r="10" spans="1:51" ht="60" customHeight="1" x14ac:dyDescent="0.35">
      <c r="A10" s="243" t="s">
        <v>4404</v>
      </c>
      <c r="B10" s="231" t="s">
        <v>4405</v>
      </c>
      <c r="C10" s="231" t="s">
        <v>4406</v>
      </c>
      <c r="D10" s="231" t="s">
        <v>4407</v>
      </c>
      <c r="E10" s="231" t="s">
        <v>20</v>
      </c>
      <c r="F10" s="231" t="s">
        <v>20</v>
      </c>
      <c r="G10" s="231" t="s">
        <v>20</v>
      </c>
      <c r="H10" s="231" t="s">
        <v>4408</v>
      </c>
      <c r="I10" s="231" t="s">
        <v>4409</v>
      </c>
      <c r="J10" s="231" t="s">
        <v>4410</v>
      </c>
      <c r="K10" s="234" t="str">
        <f>IF(COUNTIF(L10:AY10,"&lt;&gt;")=0,"",SUMPRODUCT(((Recommendations[ImplStatus]="Implemented")+(Recommendations[ImplStatus]="Compensated"))*ISNUMBER(MATCH(Recommendations[Id],L10:AY10,0)))/COUNTIF(L10:AY10,"&lt;&gt;"))</f>
        <v/>
      </c>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47"/>
    </row>
    <row r="11" spans="1:51" ht="60" customHeight="1" x14ac:dyDescent="0.35">
      <c r="A11" s="243" t="s">
        <v>4411</v>
      </c>
      <c r="B11" s="231" t="s">
        <v>4412</v>
      </c>
      <c r="C11" s="231" t="s">
        <v>4413</v>
      </c>
      <c r="D11" s="231" t="s">
        <v>4414</v>
      </c>
      <c r="E11" s="231" t="s">
        <v>20</v>
      </c>
      <c r="F11" s="231" t="s">
        <v>20</v>
      </c>
      <c r="G11" s="231" t="s">
        <v>20</v>
      </c>
      <c r="H11" s="231" t="s">
        <v>4415</v>
      </c>
      <c r="I11" s="231" t="s">
        <v>20</v>
      </c>
      <c r="J11" s="231" t="s">
        <v>4416</v>
      </c>
      <c r="K11" s="234" t="str">
        <f>IF(COUNTIF(L11:AY11,"&lt;&gt;")=0,"",SUMPRODUCT(((Recommendations[ImplStatus]="Implemented")+(Recommendations[ImplStatus]="Compensated"))*ISNUMBER(MATCH(Recommendations[Id],L11:AY11,0)))/COUNTIF(L11:AY11,"&lt;&gt;"))</f>
        <v/>
      </c>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47"/>
    </row>
    <row r="12" spans="1:51" ht="60" customHeight="1" x14ac:dyDescent="0.35">
      <c r="A12" s="243" t="s">
        <v>4417</v>
      </c>
      <c r="B12" s="231" t="s">
        <v>4418</v>
      </c>
      <c r="C12" s="231" t="s">
        <v>4419</v>
      </c>
      <c r="D12" s="231" t="s">
        <v>4420</v>
      </c>
      <c r="E12" s="231" t="s">
        <v>20</v>
      </c>
      <c r="F12" s="231" t="s">
        <v>20</v>
      </c>
      <c r="G12" s="231" t="s">
        <v>4421</v>
      </c>
      <c r="H12" s="231" t="s">
        <v>4422</v>
      </c>
      <c r="I12" s="231" t="s">
        <v>20</v>
      </c>
      <c r="J12" s="231" t="s">
        <v>4423</v>
      </c>
      <c r="K12" s="234" t="str">
        <f>IF(COUNTIF(L12:AY12,"&lt;&gt;")=0,"",SUMPRODUCT(((Recommendations[ImplStatus]="Implemented")+(Recommendations[ImplStatus]="Compensated"))*ISNUMBER(MATCH(Recommendations[Id],L12:AY12,0)))/COUNTIF(L12:AY12,"&lt;&gt;"))</f>
        <v/>
      </c>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47"/>
    </row>
    <row r="13" spans="1:51" ht="60" customHeight="1" x14ac:dyDescent="0.35">
      <c r="A13" s="243" t="s">
        <v>4424</v>
      </c>
      <c r="B13" s="231" t="s">
        <v>4425</v>
      </c>
      <c r="C13" s="231" t="s">
        <v>4426</v>
      </c>
      <c r="D13" s="231" t="s">
        <v>4427</v>
      </c>
      <c r="E13" s="231" t="s">
        <v>20</v>
      </c>
      <c r="F13" s="231" t="s">
        <v>20</v>
      </c>
      <c r="G13" s="231" t="s">
        <v>20</v>
      </c>
      <c r="H13" s="231" t="s">
        <v>4428</v>
      </c>
      <c r="I13" s="231" t="s">
        <v>20</v>
      </c>
      <c r="J13" s="231" t="s">
        <v>4429</v>
      </c>
      <c r="K13" s="234" t="str">
        <f>IF(COUNTIF(L13:AY13,"&lt;&gt;")=0,"",SUMPRODUCT(((Recommendations[ImplStatus]="Implemented")+(Recommendations[ImplStatus]="Compensated"))*ISNUMBER(MATCH(Recommendations[Id],L13:AY13,0)))/COUNTIF(L13:AY13,"&lt;&gt;"))</f>
        <v/>
      </c>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47"/>
    </row>
    <row r="14" spans="1:51" ht="60" customHeight="1" x14ac:dyDescent="0.35">
      <c r="A14" s="243" t="s">
        <v>4430</v>
      </c>
      <c r="B14" s="231" t="s">
        <v>4431</v>
      </c>
      <c r="C14" s="231" t="s">
        <v>4432</v>
      </c>
      <c r="D14" s="231" t="s">
        <v>4433</v>
      </c>
      <c r="E14" s="231" t="s">
        <v>20</v>
      </c>
      <c r="F14" s="231" t="s">
        <v>4434</v>
      </c>
      <c r="G14" s="231" t="s">
        <v>20</v>
      </c>
      <c r="H14" s="231" t="s">
        <v>4435</v>
      </c>
      <c r="I14" s="231" t="s">
        <v>4436</v>
      </c>
      <c r="J14" s="231" t="s">
        <v>4437</v>
      </c>
      <c r="K14" s="234" t="str">
        <f>IF(COUNTIF(L14:AY14,"&lt;&gt;")=0,"",SUMPRODUCT(((Recommendations[ImplStatus]="Implemented")+(Recommendations[ImplStatus]="Compensated"))*ISNUMBER(MATCH(Recommendations[Id],L14:AY14,0)))/COUNTIF(L14:AY14,"&lt;&gt;"))</f>
        <v/>
      </c>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7"/>
      <c r="AW14" s="237"/>
      <c r="AX14" s="237"/>
      <c r="AY14" s="247"/>
    </row>
    <row r="15" spans="1:51" ht="60" customHeight="1" outlineLevel="1" x14ac:dyDescent="0.35">
      <c r="A15" s="242" t="s">
        <v>1606</v>
      </c>
      <c r="B15" s="230" t="s">
        <v>4438</v>
      </c>
      <c r="C15" s="230"/>
      <c r="D15" s="230"/>
      <c r="E15" s="230"/>
      <c r="F15" s="230"/>
      <c r="G15" s="230"/>
      <c r="H15" s="230"/>
      <c r="I15" s="230"/>
      <c r="J15" s="230"/>
      <c r="K15" s="233" t="str">
        <f>IF(COUNTIF(L15:AY15,"&lt;&gt;")=0,"",SUMPRODUCT(((Recommendations[ImplStatus]="Implemented")+(Recommendations[ImplStatus]="Compensated"))*ISNUMBER(MATCH(Recommendations[Id],L15:AY15,0)))/COUNTIF(L15:AY15,"&lt;&gt;"))</f>
        <v/>
      </c>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46"/>
    </row>
    <row r="16" spans="1:51" ht="60" customHeight="1" x14ac:dyDescent="0.35">
      <c r="A16" s="243" t="s">
        <v>4439</v>
      </c>
      <c r="B16" s="231" t="s">
        <v>4440</v>
      </c>
      <c r="C16" s="231" t="s">
        <v>4441</v>
      </c>
      <c r="D16" s="231" t="s">
        <v>4433</v>
      </c>
      <c r="E16" s="231" t="s">
        <v>20</v>
      </c>
      <c r="F16" s="231" t="s">
        <v>4442</v>
      </c>
      <c r="G16" s="231" t="s">
        <v>20</v>
      </c>
      <c r="H16" s="231" t="s">
        <v>4443</v>
      </c>
      <c r="I16" s="231" t="s">
        <v>20</v>
      </c>
      <c r="J16" s="231" t="s">
        <v>4444</v>
      </c>
      <c r="K16" s="234" t="str">
        <f>IF(COUNTIF(L16:AY16,"&lt;&gt;")=0,"",SUMPRODUCT(((Recommendations[ImplStatus]="Implemented")+(Recommendations[ImplStatus]="Compensated"))*ISNUMBER(MATCH(Recommendations[Id],L16:AY16,0)))/COUNTIF(L16:AY16,"&lt;&gt;"))</f>
        <v/>
      </c>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c r="AT16" s="237"/>
      <c r="AU16" s="237"/>
      <c r="AV16" s="237"/>
      <c r="AW16" s="237"/>
      <c r="AX16" s="237"/>
      <c r="AY16" s="247"/>
    </row>
    <row r="17" spans="1:51" ht="60" customHeight="1" x14ac:dyDescent="0.35">
      <c r="A17" s="243" t="s">
        <v>4445</v>
      </c>
      <c r="B17" s="231" t="s">
        <v>4446</v>
      </c>
      <c r="C17" s="231" t="s">
        <v>4447</v>
      </c>
      <c r="D17" s="231" t="s">
        <v>4448</v>
      </c>
      <c r="E17" s="231" t="s">
        <v>20</v>
      </c>
      <c r="F17" s="231" t="s">
        <v>4442</v>
      </c>
      <c r="G17" s="231" t="s">
        <v>20</v>
      </c>
      <c r="H17" s="231" t="s">
        <v>4449</v>
      </c>
      <c r="I17" s="231" t="s">
        <v>20</v>
      </c>
      <c r="J17" s="231" t="s">
        <v>4450</v>
      </c>
      <c r="K17" s="234" t="str">
        <f>IF(COUNTIF(L17:AY17,"&lt;&gt;")=0,"",SUMPRODUCT(((Recommendations[ImplStatus]="Implemented")+(Recommendations[ImplStatus]="Compensated"))*ISNUMBER(MATCH(Recommendations[Id],L17:AY17,0)))/COUNTIF(L17:AY17,"&lt;&gt;"))</f>
        <v/>
      </c>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47"/>
    </row>
    <row r="18" spans="1:51" ht="60" customHeight="1" x14ac:dyDescent="0.35">
      <c r="A18" s="243" t="s">
        <v>4451</v>
      </c>
      <c r="B18" s="231" t="s">
        <v>4452</v>
      </c>
      <c r="C18" s="231" t="s">
        <v>4453</v>
      </c>
      <c r="D18" s="231" t="s">
        <v>20</v>
      </c>
      <c r="E18" s="231" t="s">
        <v>20</v>
      </c>
      <c r="F18" s="231" t="s">
        <v>20</v>
      </c>
      <c r="G18" s="231" t="s">
        <v>20</v>
      </c>
      <c r="H18" s="231" t="s">
        <v>4454</v>
      </c>
      <c r="I18" s="231" t="s">
        <v>20</v>
      </c>
      <c r="J18" s="231" t="s">
        <v>4455</v>
      </c>
      <c r="K18" s="234" t="str">
        <f>IF(COUNTIF(L18:AY18,"&lt;&gt;")=0,"",SUMPRODUCT(((Recommendations[ImplStatus]="Implemented")+(Recommendations[ImplStatus]="Compensated"))*ISNUMBER(MATCH(Recommendations[Id],L18:AY18,0)))/COUNTIF(L18:AY18,"&lt;&gt;"))</f>
        <v/>
      </c>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47"/>
    </row>
    <row r="19" spans="1:51" ht="60" customHeight="1" outlineLevel="1" x14ac:dyDescent="0.35">
      <c r="A19" s="242" t="s">
        <v>1611</v>
      </c>
      <c r="B19" s="230" t="s">
        <v>4456</v>
      </c>
      <c r="C19" s="230"/>
      <c r="D19" s="230"/>
      <c r="E19" s="230"/>
      <c r="F19" s="230"/>
      <c r="G19" s="230"/>
      <c r="H19" s="230"/>
      <c r="I19" s="230"/>
      <c r="J19" s="230"/>
      <c r="K19" s="233" t="str">
        <f>IF(COUNTIF(L19:AY19,"&lt;&gt;")=0,"",SUMPRODUCT(((Recommendations[ImplStatus]="Implemented")+(Recommendations[ImplStatus]="Compensated"))*ISNUMBER(MATCH(Recommendations[Id],L19:AY19,0)))/COUNTIF(L19:AY19,"&lt;&gt;"))</f>
        <v/>
      </c>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46"/>
    </row>
    <row r="20" spans="1:51" ht="60" customHeight="1" x14ac:dyDescent="0.35">
      <c r="A20" s="243" t="s">
        <v>4457</v>
      </c>
      <c r="B20" s="231" t="s">
        <v>4458</v>
      </c>
      <c r="C20" s="231" t="s">
        <v>4459</v>
      </c>
      <c r="D20" s="231" t="s">
        <v>4460</v>
      </c>
      <c r="E20" s="231" t="s">
        <v>20</v>
      </c>
      <c r="F20" s="231" t="s">
        <v>4461</v>
      </c>
      <c r="G20" s="231" t="s">
        <v>20</v>
      </c>
      <c r="H20" s="231" t="s">
        <v>4462</v>
      </c>
      <c r="I20" s="231" t="s">
        <v>20</v>
      </c>
      <c r="J20" s="231" t="s">
        <v>4463</v>
      </c>
      <c r="K20" s="234" t="str">
        <f>IF(COUNTIF(L20:AY20,"&lt;&gt;")=0,"",SUMPRODUCT(((Recommendations[ImplStatus]="Implemented")+(Recommendations[ImplStatus]="Compensated"))*ISNUMBER(MATCH(Recommendations[Id],L20:AY20,0)))/COUNTIF(L20:AY20,"&lt;&gt;"))</f>
        <v/>
      </c>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47"/>
    </row>
    <row r="21" spans="1:51" ht="60" customHeight="1" x14ac:dyDescent="0.35">
      <c r="A21" s="243" t="s">
        <v>4464</v>
      </c>
      <c r="B21" s="231" t="s">
        <v>4465</v>
      </c>
      <c r="C21" s="231" t="s">
        <v>4466</v>
      </c>
      <c r="D21" s="231" t="s">
        <v>4467</v>
      </c>
      <c r="E21" s="231" t="s">
        <v>4468</v>
      </c>
      <c r="F21" s="231" t="s">
        <v>20</v>
      </c>
      <c r="G21" s="231" t="s">
        <v>20</v>
      </c>
      <c r="H21" s="231" t="s">
        <v>4469</v>
      </c>
      <c r="I21" s="231" t="s">
        <v>4470</v>
      </c>
      <c r="J21" s="231" t="s">
        <v>4471</v>
      </c>
      <c r="K21" s="234" t="str">
        <f>IF(COUNTIF(L21:AY21,"&lt;&gt;")=0,"",SUMPRODUCT(((Recommendations[ImplStatus]="Implemented")+(Recommendations[ImplStatus]="Compensated"))*ISNUMBER(MATCH(Recommendations[Id],L21:AY21,0)))/COUNTIF(L21:AY21,"&lt;&gt;"))</f>
        <v/>
      </c>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47"/>
    </row>
    <row r="22" spans="1:51" ht="60" customHeight="1" x14ac:dyDescent="0.35">
      <c r="A22" s="243" t="s">
        <v>4472</v>
      </c>
      <c r="B22" s="231" t="s">
        <v>4473</v>
      </c>
      <c r="C22" s="231" t="s">
        <v>4474</v>
      </c>
      <c r="D22" s="231" t="s">
        <v>4475</v>
      </c>
      <c r="E22" s="231" t="s">
        <v>20</v>
      </c>
      <c r="F22" s="231" t="s">
        <v>4476</v>
      </c>
      <c r="G22" s="231" t="s">
        <v>20</v>
      </c>
      <c r="H22" s="231" t="s">
        <v>4477</v>
      </c>
      <c r="I22" s="231" t="s">
        <v>20</v>
      </c>
      <c r="J22" s="231" t="s">
        <v>4478</v>
      </c>
      <c r="K22" s="234" t="str">
        <f>IF(COUNTIF(L22:AY22,"&lt;&gt;")=0,"",SUMPRODUCT(((Recommendations[ImplStatus]="Implemented")+(Recommendations[ImplStatus]="Compensated"))*ISNUMBER(MATCH(Recommendations[Id],L22:AY22,0)))/COUNTIF(L22:AY22,"&lt;&gt;"))</f>
        <v/>
      </c>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47"/>
    </row>
    <row r="23" spans="1:51" ht="60" customHeight="1" x14ac:dyDescent="0.35">
      <c r="A23" s="243" t="s">
        <v>4479</v>
      </c>
      <c r="B23" s="231" t="s">
        <v>4480</v>
      </c>
      <c r="C23" s="231" t="s">
        <v>4481</v>
      </c>
      <c r="D23" s="231" t="s">
        <v>4482</v>
      </c>
      <c r="E23" s="231" t="s">
        <v>20</v>
      </c>
      <c r="F23" s="231" t="s">
        <v>20</v>
      </c>
      <c r="G23" s="231" t="s">
        <v>20</v>
      </c>
      <c r="H23" s="231" t="s">
        <v>4483</v>
      </c>
      <c r="I23" s="231" t="s">
        <v>4484</v>
      </c>
      <c r="J23" s="231" t="s">
        <v>4485</v>
      </c>
      <c r="K23" s="234" t="str">
        <f>IF(COUNTIF(L23:AY23,"&lt;&gt;")=0,"",SUMPRODUCT(((Recommendations[ImplStatus]="Implemented")+(Recommendations[ImplStatus]="Compensated"))*ISNUMBER(MATCH(Recommendations[Id],L23:AY23,0)))/COUNTIF(L23:AY23,"&lt;&gt;"))</f>
        <v/>
      </c>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47"/>
    </row>
    <row r="24" spans="1:51" ht="60" customHeight="1" x14ac:dyDescent="0.35">
      <c r="A24" s="243" t="s">
        <v>4486</v>
      </c>
      <c r="B24" s="231" t="s">
        <v>4487</v>
      </c>
      <c r="C24" s="231" t="s">
        <v>4488</v>
      </c>
      <c r="D24" s="231" t="s">
        <v>4482</v>
      </c>
      <c r="E24" s="231" t="s">
        <v>20</v>
      </c>
      <c r="F24" s="231" t="s">
        <v>4489</v>
      </c>
      <c r="G24" s="231" t="s">
        <v>20</v>
      </c>
      <c r="H24" s="231" t="s">
        <v>4490</v>
      </c>
      <c r="I24" s="231" t="s">
        <v>20</v>
      </c>
      <c r="J24" s="231" t="s">
        <v>4491</v>
      </c>
      <c r="K24" s="234" t="str">
        <f>IF(COUNTIF(L24:AY24,"&lt;&gt;")=0,"",SUMPRODUCT(((Recommendations[ImplStatus]="Implemented")+(Recommendations[ImplStatus]="Compensated"))*ISNUMBER(MATCH(Recommendations[Id],L24:AY24,0)))/COUNTIF(L24:AY24,"&lt;&gt;"))</f>
        <v/>
      </c>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47"/>
    </row>
    <row r="25" spans="1:51" ht="60" customHeight="1" outlineLevel="1" x14ac:dyDescent="0.35">
      <c r="A25" s="242" t="s">
        <v>1615</v>
      </c>
      <c r="B25" s="230" t="s">
        <v>4492</v>
      </c>
      <c r="C25" s="230"/>
      <c r="D25" s="230"/>
      <c r="E25" s="230"/>
      <c r="F25" s="230"/>
      <c r="G25" s="230"/>
      <c r="H25" s="230"/>
      <c r="I25" s="230"/>
      <c r="J25" s="230"/>
      <c r="K25" s="233" t="str">
        <f>IF(COUNTIF(L25:AY25,"&lt;&gt;")=0,"",SUMPRODUCT(((Recommendations[ImplStatus]="Implemented")+(Recommendations[ImplStatus]="Compensated"))*ISNUMBER(MATCH(Recommendations[Id],L25:AY25,0)))/COUNTIF(L25:AY25,"&lt;&gt;"))</f>
        <v/>
      </c>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46"/>
    </row>
    <row r="26" spans="1:51" ht="60" customHeight="1" x14ac:dyDescent="0.35">
      <c r="A26" s="243" t="s">
        <v>4493</v>
      </c>
      <c r="B26" s="231" t="s">
        <v>4494</v>
      </c>
      <c r="C26" s="231" t="s">
        <v>4495</v>
      </c>
      <c r="D26" s="231" t="s">
        <v>4496</v>
      </c>
      <c r="E26" s="231" t="s">
        <v>20</v>
      </c>
      <c r="F26" s="231" t="s">
        <v>4497</v>
      </c>
      <c r="G26" s="231" t="s">
        <v>20</v>
      </c>
      <c r="H26" s="231" t="s">
        <v>4498</v>
      </c>
      <c r="I26" s="231" t="s">
        <v>20</v>
      </c>
      <c r="J26" s="231" t="s">
        <v>4499</v>
      </c>
      <c r="K26" s="234" t="str">
        <f>IF(COUNTIF(L26:AY26,"&lt;&gt;")=0,"",SUMPRODUCT(((Recommendations[ImplStatus]="Implemented")+(Recommendations[ImplStatus]="Compensated"))*ISNUMBER(MATCH(Recommendations[Id],L26:AY26,0)))/COUNTIF(L26:AY26,"&lt;&gt;"))</f>
        <v/>
      </c>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47"/>
    </row>
    <row r="27" spans="1:51" ht="60" customHeight="1" outlineLevel="1" x14ac:dyDescent="0.35">
      <c r="A27" s="241" t="s">
        <v>4500</v>
      </c>
      <c r="B27" s="229" t="s">
        <v>4501</v>
      </c>
      <c r="C27" s="229"/>
      <c r="D27" s="229"/>
      <c r="E27" s="229"/>
      <c r="F27" s="229"/>
      <c r="G27" s="229"/>
      <c r="H27" s="229"/>
      <c r="I27" s="229"/>
      <c r="J27" s="229"/>
      <c r="K27" s="232" t="str">
        <f>IF(COUNTIF(L27:AY27,"&lt;&gt;")=0,"",SUMPRODUCT(((Recommendations[ImplStatus]="Implemented")+(Recommendations[ImplStatus]="Compensated"))*ISNUMBER(MATCH(Recommendations[Id],L27:AY27,0)))/COUNTIF(L27:AY27,"&lt;&gt;"))</f>
        <v/>
      </c>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45"/>
    </row>
    <row r="28" spans="1:51" ht="60" customHeight="1" outlineLevel="1" x14ac:dyDescent="0.35">
      <c r="A28" s="242" t="s">
        <v>1621</v>
      </c>
      <c r="B28" s="230" t="s">
        <v>4502</v>
      </c>
      <c r="C28" s="230"/>
      <c r="D28" s="230"/>
      <c r="E28" s="230"/>
      <c r="F28" s="230"/>
      <c r="G28" s="230"/>
      <c r="H28" s="230"/>
      <c r="I28" s="230"/>
      <c r="J28" s="230"/>
      <c r="K28" s="233" t="str">
        <f>IF(COUNTIF(L28:AY28,"&lt;&gt;")=0,"",SUMPRODUCT(((Recommendations[ImplStatus]="Implemented")+(Recommendations[ImplStatus]="Compensated"))*ISNUMBER(MATCH(Recommendations[Id],L28:AY28,0)))/COUNTIF(L28:AY28,"&lt;&gt;"))</f>
        <v/>
      </c>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46"/>
    </row>
    <row r="29" spans="1:51" ht="60" customHeight="1" x14ac:dyDescent="0.35">
      <c r="A29" s="243" t="s">
        <v>4503</v>
      </c>
      <c r="B29" s="231" t="s">
        <v>4504</v>
      </c>
      <c r="C29" s="231" t="s">
        <v>4505</v>
      </c>
      <c r="D29" s="231" t="s">
        <v>4506</v>
      </c>
      <c r="E29" s="231" t="s">
        <v>4507</v>
      </c>
      <c r="F29" s="231" t="s">
        <v>20</v>
      </c>
      <c r="G29" s="231" t="s">
        <v>20</v>
      </c>
      <c r="H29" s="231" t="s">
        <v>4508</v>
      </c>
      <c r="I29" s="231" t="s">
        <v>20</v>
      </c>
      <c r="J29" s="231" t="s">
        <v>4509</v>
      </c>
      <c r="K29" s="234" t="str">
        <f>IF(COUNTIF(L29:AY29,"&lt;&gt;")=0,"",SUMPRODUCT(((Recommendations[ImplStatus]="Implemented")+(Recommendations[ImplStatus]="Compensated"))*ISNUMBER(MATCH(Recommendations[Id],L29:AY29,0)))/COUNTIF(L29:AY29,"&lt;&gt;"))</f>
        <v/>
      </c>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47"/>
    </row>
    <row r="30" spans="1:51" ht="60" customHeight="1" x14ac:dyDescent="0.35">
      <c r="A30" s="243" t="s">
        <v>4510</v>
      </c>
      <c r="B30" s="231" t="s">
        <v>4511</v>
      </c>
      <c r="C30" s="231" t="s">
        <v>4376</v>
      </c>
      <c r="D30" s="231" t="s">
        <v>4377</v>
      </c>
      <c r="E30" s="231" t="s">
        <v>20</v>
      </c>
      <c r="F30" s="231" t="s">
        <v>4379</v>
      </c>
      <c r="G30" s="231" t="s">
        <v>20</v>
      </c>
      <c r="H30" s="231" t="s">
        <v>4512</v>
      </c>
      <c r="I30" s="231" t="s">
        <v>20</v>
      </c>
      <c r="J30" s="231" t="s">
        <v>4513</v>
      </c>
      <c r="K30" s="234" t="str">
        <f>IF(COUNTIF(L30:AY30,"&lt;&gt;")=0,"",SUMPRODUCT(((Recommendations[ImplStatus]="Implemented")+(Recommendations[ImplStatus]="Compensated"))*ISNUMBER(MATCH(Recommendations[Id],L30:AY30,0)))/COUNTIF(L30:AY30,"&lt;&gt;"))</f>
        <v/>
      </c>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47"/>
    </row>
    <row r="31" spans="1:51" ht="60" customHeight="1" outlineLevel="1" x14ac:dyDescent="0.35">
      <c r="A31" s="242" t="s">
        <v>1626</v>
      </c>
      <c r="B31" s="230" t="s">
        <v>4514</v>
      </c>
      <c r="C31" s="230"/>
      <c r="D31" s="230"/>
      <c r="E31" s="230"/>
      <c r="F31" s="230"/>
      <c r="G31" s="230"/>
      <c r="H31" s="230"/>
      <c r="I31" s="230"/>
      <c r="J31" s="230"/>
      <c r="K31" s="233" t="str">
        <f>IF(COUNTIF(L31:AY31,"&lt;&gt;")=0,"",SUMPRODUCT(((Recommendations[ImplStatus]="Implemented")+(Recommendations[ImplStatus]="Compensated"))*ISNUMBER(MATCH(Recommendations[Id],L31:AY31,0)))/COUNTIF(L31:AY31,"&lt;&gt;"))</f>
        <v/>
      </c>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46"/>
    </row>
    <row r="32" spans="1:51" ht="60" customHeight="1" x14ac:dyDescent="0.35">
      <c r="A32" s="243" t="s">
        <v>4515</v>
      </c>
      <c r="B32" s="231" t="s">
        <v>4516</v>
      </c>
      <c r="C32" s="231" t="s">
        <v>4517</v>
      </c>
      <c r="D32" s="231" t="s">
        <v>4518</v>
      </c>
      <c r="E32" s="231" t="s">
        <v>20</v>
      </c>
      <c r="F32" s="231" t="s">
        <v>20</v>
      </c>
      <c r="G32" s="231" t="s">
        <v>4519</v>
      </c>
      <c r="H32" s="231" t="s">
        <v>4520</v>
      </c>
      <c r="I32" s="231" t="s">
        <v>20</v>
      </c>
      <c r="J32" s="231" t="s">
        <v>4521</v>
      </c>
      <c r="K32" s="234" t="str">
        <f>IF(COUNTIF(L32:AY32,"&lt;&gt;")=0,"",SUMPRODUCT(((Recommendations[ImplStatus]="Implemented")+(Recommendations[ImplStatus]="Compensated"))*ISNUMBER(MATCH(Recommendations[Id],L32:AY32,0)))/COUNTIF(L32:AY32,"&lt;&gt;"))</f>
        <v/>
      </c>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47"/>
    </row>
    <row r="33" spans="1:51" ht="60" customHeight="1" x14ac:dyDescent="0.35">
      <c r="A33" s="243" t="s">
        <v>4522</v>
      </c>
      <c r="B33" s="231" t="s">
        <v>4523</v>
      </c>
      <c r="C33" s="231" t="s">
        <v>4524</v>
      </c>
      <c r="D33" s="231" t="s">
        <v>4525</v>
      </c>
      <c r="E33" s="231" t="s">
        <v>20</v>
      </c>
      <c r="F33" s="231" t="s">
        <v>4526</v>
      </c>
      <c r="G33" s="231" t="s">
        <v>20</v>
      </c>
      <c r="H33" s="231" t="s">
        <v>4527</v>
      </c>
      <c r="I33" s="231" t="s">
        <v>4528</v>
      </c>
      <c r="J33" s="231" t="s">
        <v>4529</v>
      </c>
      <c r="K33" s="234" t="str">
        <f>IF(COUNTIF(L33:AY33,"&lt;&gt;")=0,"",SUMPRODUCT(((Recommendations[ImplStatus]="Implemented")+(Recommendations[ImplStatus]="Compensated"))*ISNUMBER(MATCH(Recommendations[Id],L33:AY33,0)))/COUNTIF(L33:AY33,"&lt;&gt;"))</f>
        <v/>
      </c>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47"/>
    </row>
    <row r="34" spans="1:51" ht="60" customHeight="1" x14ac:dyDescent="0.35">
      <c r="A34" s="243" t="s">
        <v>4530</v>
      </c>
      <c r="B34" s="231" t="s">
        <v>4531</v>
      </c>
      <c r="C34" s="231" t="s">
        <v>4532</v>
      </c>
      <c r="D34" s="231" t="s">
        <v>4533</v>
      </c>
      <c r="E34" s="231" t="s">
        <v>20</v>
      </c>
      <c r="F34" s="231" t="s">
        <v>20</v>
      </c>
      <c r="G34" s="231" t="s">
        <v>20</v>
      </c>
      <c r="H34" s="231" t="s">
        <v>4534</v>
      </c>
      <c r="I34" s="231" t="s">
        <v>20</v>
      </c>
      <c r="J34" s="231" t="s">
        <v>4535</v>
      </c>
      <c r="K34" s="234" t="str">
        <f>IF(COUNTIF(L34:AY34,"&lt;&gt;")=0,"",SUMPRODUCT(((Recommendations[ImplStatus]="Implemented")+(Recommendations[ImplStatus]="Compensated"))*ISNUMBER(MATCH(Recommendations[Id],L34:AY34,0)))/COUNTIF(L34:AY34,"&lt;&gt;"))</f>
        <v/>
      </c>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47"/>
    </row>
    <row r="35" spans="1:51" ht="60" customHeight="1" x14ac:dyDescent="0.35">
      <c r="A35" s="243" t="s">
        <v>4536</v>
      </c>
      <c r="B35" s="231" t="s">
        <v>4537</v>
      </c>
      <c r="C35" s="231" t="s">
        <v>4538</v>
      </c>
      <c r="D35" s="231" t="s">
        <v>4539</v>
      </c>
      <c r="E35" s="231" t="s">
        <v>20</v>
      </c>
      <c r="F35" s="231" t="s">
        <v>4540</v>
      </c>
      <c r="G35" s="231" t="s">
        <v>20</v>
      </c>
      <c r="H35" s="231" t="s">
        <v>4541</v>
      </c>
      <c r="I35" s="231" t="s">
        <v>20</v>
      </c>
      <c r="J35" s="231" t="s">
        <v>4542</v>
      </c>
      <c r="K35" s="234" t="str">
        <f>IF(COUNTIF(L35:AY35,"&lt;&gt;")=0,"",SUMPRODUCT(((Recommendations[ImplStatus]="Implemented")+(Recommendations[ImplStatus]="Compensated"))*ISNUMBER(MATCH(Recommendations[Id],L35:AY35,0)))/COUNTIF(L35:AY35,"&lt;&gt;"))</f>
        <v/>
      </c>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7"/>
      <c r="AY35" s="247"/>
    </row>
    <row r="36" spans="1:51" ht="60" customHeight="1" x14ac:dyDescent="0.35">
      <c r="A36" s="243" t="s">
        <v>4543</v>
      </c>
      <c r="B36" s="231" t="s">
        <v>4544</v>
      </c>
      <c r="C36" s="231" t="s">
        <v>4545</v>
      </c>
      <c r="D36" s="231" t="s">
        <v>4546</v>
      </c>
      <c r="E36" s="231" t="s">
        <v>20</v>
      </c>
      <c r="F36" s="231" t="s">
        <v>20</v>
      </c>
      <c r="G36" s="231" t="s">
        <v>4547</v>
      </c>
      <c r="H36" s="231" t="s">
        <v>4548</v>
      </c>
      <c r="I36" s="231" t="s">
        <v>20</v>
      </c>
      <c r="J36" s="231" t="s">
        <v>4549</v>
      </c>
      <c r="K36" s="234" t="str">
        <f>IF(COUNTIF(L36:AY36,"&lt;&gt;")=0,"",SUMPRODUCT(((Recommendations[ImplStatus]="Implemented")+(Recommendations[ImplStatus]="Compensated"))*ISNUMBER(MATCH(Recommendations[Id],L36:AY36,0)))/COUNTIF(L36:AY36,"&lt;&gt;"))</f>
        <v/>
      </c>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47"/>
    </row>
    <row r="37" spans="1:51" ht="60" customHeight="1" x14ac:dyDescent="0.35">
      <c r="A37" s="243" t="s">
        <v>4550</v>
      </c>
      <c r="B37" s="231" t="s">
        <v>4551</v>
      </c>
      <c r="C37" s="231" t="s">
        <v>4552</v>
      </c>
      <c r="D37" s="231" t="s">
        <v>4553</v>
      </c>
      <c r="E37" s="231" t="s">
        <v>20</v>
      </c>
      <c r="F37" s="231" t="s">
        <v>4554</v>
      </c>
      <c r="G37" s="231" t="s">
        <v>4555</v>
      </c>
      <c r="H37" s="231" t="s">
        <v>4556</v>
      </c>
      <c r="I37" s="231" t="s">
        <v>20</v>
      </c>
      <c r="J37" s="231" t="s">
        <v>4557</v>
      </c>
      <c r="K37" s="234" t="str">
        <f>IF(COUNTIF(L37:AY37,"&lt;&gt;")=0,"",SUMPRODUCT(((Recommendations[ImplStatus]="Implemented")+(Recommendations[ImplStatus]="Compensated"))*ISNUMBER(MATCH(Recommendations[Id],L37:AY37,0)))/COUNTIF(L37:AY37,"&lt;&gt;"))</f>
        <v/>
      </c>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47"/>
    </row>
    <row r="38" spans="1:51" ht="60" customHeight="1" x14ac:dyDescent="0.35">
      <c r="A38" s="243" t="s">
        <v>4558</v>
      </c>
      <c r="B38" s="231" t="s">
        <v>4559</v>
      </c>
      <c r="C38" s="231" t="s">
        <v>4560</v>
      </c>
      <c r="D38" s="231" t="s">
        <v>4561</v>
      </c>
      <c r="E38" s="231" t="s">
        <v>20</v>
      </c>
      <c r="F38" s="231" t="s">
        <v>4554</v>
      </c>
      <c r="G38" s="231" t="s">
        <v>4562</v>
      </c>
      <c r="H38" s="231" t="s">
        <v>4563</v>
      </c>
      <c r="I38" s="231" t="s">
        <v>4564</v>
      </c>
      <c r="J38" s="231" t="s">
        <v>4565</v>
      </c>
      <c r="K38" s="234" t="str">
        <f>IF(COUNTIF(L38:AY38,"&lt;&gt;")=0,"",SUMPRODUCT(((Recommendations[ImplStatus]="Implemented")+(Recommendations[ImplStatus]="Compensated"))*ISNUMBER(MATCH(Recommendations[Id],L38:AY38,0)))/COUNTIF(L38:AY38,"&lt;&gt;"))</f>
        <v/>
      </c>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47"/>
    </row>
    <row r="39" spans="1:51" ht="60" customHeight="1" outlineLevel="1" x14ac:dyDescent="0.35">
      <c r="A39" s="242" t="s">
        <v>1630</v>
      </c>
      <c r="B39" s="230" t="s">
        <v>4566</v>
      </c>
      <c r="C39" s="230"/>
      <c r="D39" s="230"/>
      <c r="E39" s="230"/>
      <c r="F39" s="230"/>
      <c r="G39" s="230"/>
      <c r="H39" s="230"/>
      <c r="I39" s="230"/>
      <c r="J39" s="230"/>
      <c r="K39" s="233" t="str">
        <f>IF(COUNTIF(L39:AY39,"&lt;&gt;")=0,"",SUMPRODUCT(((Recommendations[ImplStatus]="Implemented")+(Recommendations[ImplStatus]="Compensated"))*ISNUMBER(MATCH(Recommendations[Id],L39:AY39,0)))/COUNTIF(L39:AY39,"&lt;&gt;"))</f>
        <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46"/>
    </row>
    <row r="40" spans="1:51" ht="60" customHeight="1" x14ac:dyDescent="0.35">
      <c r="A40" s="243" t="s">
        <v>4567</v>
      </c>
      <c r="B40" s="231" t="s">
        <v>4568</v>
      </c>
      <c r="C40" s="231" t="s">
        <v>4569</v>
      </c>
      <c r="D40" s="231" t="s">
        <v>4570</v>
      </c>
      <c r="E40" s="231" t="s">
        <v>20</v>
      </c>
      <c r="F40" s="231" t="s">
        <v>20</v>
      </c>
      <c r="G40" s="231" t="s">
        <v>20</v>
      </c>
      <c r="H40" s="231" t="s">
        <v>4571</v>
      </c>
      <c r="I40" s="231" t="s">
        <v>4572</v>
      </c>
      <c r="J40" s="231" t="s">
        <v>4573</v>
      </c>
      <c r="K40" s="234" t="str">
        <f>IF(COUNTIF(L40:AY40,"&lt;&gt;")=0,"",SUMPRODUCT(((Recommendations[ImplStatus]="Implemented")+(Recommendations[ImplStatus]="Compensated"))*ISNUMBER(MATCH(Recommendations[Id],L40:AY40,0)))/COUNTIF(L40:AY40,"&lt;&gt;"))</f>
        <v/>
      </c>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47"/>
    </row>
    <row r="41" spans="1:51" ht="60" customHeight="1" x14ac:dyDescent="0.35">
      <c r="A41" s="243" t="s">
        <v>4574</v>
      </c>
      <c r="B41" s="231" t="s">
        <v>4575</v>
      </c>
      <c r="C41" s="231" t="s">
        <v>4576</v>
      </c>
      <c r="D41" s="231" t="s">
        <v>20</v>
      </c>
      <c r="E41" s="231" t="s">
        <v>20</v>
      </c>
      <c r="F41" s="231" t="s">
        <v>20</v>
      </c>
      <c r="G41" s="231" t="s">
        <v>20</v>
      </c>
      <c r="H41" s="231" t="s">
        <v>4577</v>
      </c>
      <c r="I41" s="231" t="s">
        <v>20</v>
      </c>
      <c r="J41" s="231" t="s">
        <v>4578</v>
      </c>
      <c r="K41" s="234" t="str">
        <f>IF(COUNTIF(L41:AY41,"&lt;&gt;")=0,"",SUMPRODUCT(((Recommendations[ImplStatus]="Implemented")+(Recommendations[ImplStatus]="Compensated"))*ISNUMBER(MATCH(Recommendations[Id],L41:AY41,0)))/COUNTIF(L41:AY41,"&lt;&gt;"))</f>
        <v/>
      </c>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47"/>
    </row>
    <row r="42" spans="1:51" ht="60" customHeight="1" outlineLevel="1" x14ac:dyDescent="0.35">
      <c r="A42" s="241" t="s">
        <v>4579</v>
      </c>
      <c r="B42" s="229" t="s">
        <v>4580</v>
      </c>
      <c r="C42" s="229"/>
      <c r="D42" s="229"/>
      <c r="E42" s="229"/>
      <c r="F42" s="229"/>
      <c r="G42" s="229"/>
      <c r="H42" s="229"/>
      <c r="I42" s="229"/>
      <c r="J42" s="229"/>
      <c r="K42" s="232" t="str">
        <f>IF(COUNTIF(L42:AY42,"&lt;&gt;")=0,"",SUMPRODUCT(((Recommendations[ImplStatus]="Implemented")+(Recommendations[ImplStatus]="Compensated"))*ISNUMBER(MATCH(Recommendations[Id],L42:AY42,0)))/COUNTIF(L42:AY42,"&lt;&gt;"))</f>
        <v/>
      </c>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45"/>
    </row>
    <row r="43" spans="1:51" ht="60" customHeight="1" outlineLevel="1" x14ac:dyDescent="0.35">
      <c r="A43" s="242" t="s">
        <v>1653</v>
      </c>
      <c r="B43" s="230" t="s">
        <v>4581</v>
      </c>
      <c r="C43" s="230"/>
      <c r="D43" s="230"/>
      <c r="E43" s="230"/>
      <c r="F43" s="230"/>
      <c r="G43" s="230"/>
      <c r="H43" s="230"/>
      <c r="I43" s="230"/>
      <c r="J43" s="230"/>
      <c r="K43" s="233" t="str">
        <f>IF(COUNTIF(L43:AY43,"&lt;&gt;")=0,"",SUMPRODUCT(((Recommendations[ImplStatus]="Implemented")+(Recommendations[ImplStatus]="Compensated"))*ISNUMBER(MATCH(Recommendations[Id],L43:AY43,0)))/COUNTIF(L43:AY43,"&lt;&gt;"))</f>
        <v/>
      </c>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46"/>
    </row>
    <row r="44" spans="1:51" ht="60" customHeight="1" x14ac:dyDescent="0.35">
      <c r="A44" s="243" t="s">
        <v>4582</v>
      </c>
      <c r="B44" s="231" t="s">
        <v>4583</v>
      </c>
      <c r="C44" s="231" t="s">
        <v>4584</v>
      </c>
      <c r="D44" s="231" t="s">
        <v>4585</v>
      </c>
      <c r="E44" s="231" t="s">
        <v>4371</v>
      </c>
      <c r="F44" s="231" t="s">
        <v>20</v>
      </c>
      <c r="G44" s="231" t="s">
        <v>20</v>
      </c>
      <c r="H44" s="231" t="s">
        <v>4586</v>
      </c>
      <c r="I44" s="231" t="s">
        <v>20</v>
      </c>
      <c r="J44" s="231" t="s">
        <v>4587</v>
      </c>
      <c r="K44" s="234" t="str">
        <f>IF(COUNTIF(L44:AY44,"&lt;&gt;")=0,"",SUMPRODUCT(((Recommendations[ImplStatus]="Implemented")+(Recommendations[ImplStatus]="Compensated"))*ISNUMBER(MATCH(Recommendations[Id],L44:AY44,0)))/COUNTIF(L44:AY44,"&lt;&gt;"))</f>
        <v/>
      </c>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47"/>
    </row>
    <row r="45" spans="1:51" ht="60" customHeight="1" x14ac:dyDescent="0.35">
      <c r="A45" s="243" t="s">
        <v>4588</v>
      </c>
      <c r="B45" s="231" t="s">
        <v>4589</v>
      </c>
      <c r="C45" s="231" t="s">
        <v>4590</v>
      </c>
      <c r="D45" s="231" t="s">
        <v>4377</v>
      </c>
      <c r="E45" s="231" t="s">
        <v>20</v>
      </c>
      <c r="F45" s="231" t="s">
        <v>4379</v>
      </c>
      <c r="G45" s="231" t="s">
        <v>20</v>
      </c>
      <c r="H45" s="231" t="s">
        <v>4591</v>
      </c>
      <c r="I45" s="231" t="s">
        <v>20</v>
      </c>
      <c r="J45" s="231" t="s">
        <v>4592</v>
      </c>
      <c r="K45" s="234" t="str">
        <f>IF(COUNTIF(L45:AY45,"&lt;&gt;")=0,"",SUMPRODUCT(((Recommendations[ImplStatus]="Implemented")+(Recommendations[ImplStatus]="Compensated"))*ISNUMBER(MATCH(Recommendations[Id],L45:AY45,0)))/COUNTIF(L45:AY45,"&lt;&gt;"))</f>
        <v/>
      </c>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47"/>
    </row>
    <row r="46" spans="1:51" ht="60" customHeight="1" outlineLevel="1" x14ac:dyDescent="0.35">
      <c r="A46" s="242" t="s">
        <v>1659</v>
      </c>
      <c r="B46" s="230" t="s">
        <v>4593</v>
      </c>
      <c r="C46" s="230"/>
      <c r="D46" s="230"/>
      <c r="E46" s="230"/>
      <c r="F46" s="230"/>
      <c r="G46" s="230"/>
      <c r="H46" s="230"/>
      <c r="I46" s="230"/>
      <c r="J46" s="230"/>
      <c r="K46" s="233" t="str">
        <f>IF(COUNTIF(L46:AY46,"&lt;&gt;")=0,"",SUMPRODUCT(((Recommendations[ImplStatus]="Implemented")+(Recommendations[ImplStatus]="Compensated"))*ISNUMBER(MATCH(Recommendations[Id],L46:AY46,0)))/COUNTIF(L46:AY46,"&lt;&gt;"))</f>
        <v/>
      </c>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46"/>
    </row>
    <row r="47" spans="1:51" ht="60" customHeight="1" x14ac:dyDescent="0.35">
      <c r="A47" s="243" t="s">
        <v>4594</v>
      </c>
      <c r="B47" s="231" t="s">
        <v>4595</v>
      </c>
      <c r="C47" s="231" t="s">
        <v>4596</v>
      </c>
      <c r="D47" s="231" t="s">
        <v>4597</v>
      </c>
      <c r="E47" s="231" t="s">
        <v>20</v>
      </c>
      <c r="F47" s="231" t="s">
        <v>4598</v>
      </c>
      <c r="G47" s="231" t="s">
        <v>4599</v>
      </c>
      <c r="H47" s="231" t="s">
        <v>4600</v>
      </c>
      <c r="I47" s="231" t="s">
        <v>4601</v>
      </c>
      <c r="J47" s="231" t="s">
        <v>4602</v>
      </c>
      <c r="K47" s="234" t="str">
        <f>IF(COUNTIF(L47:AY47,"&lt;&gt;")=0,"",SUMPRODUCT(((Recommendations[ImplStatus]="Implemented")+(Recommendations[ImplStatus]="Compensated"))*ISNUMBER(MATCH(Recommendations[Id],L47:AY47,0)))/COUNTIF(L47:AY47,"&lt;&gt;"))</f>
        <v/>
      </c>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47"/>
    </row>
    <row r="48" spans="1:51" ht="60" customHeight="1" outlineLevel="1" x14ac:dyDescent="0.35">
      <c r="A48" s="242" t="s">
        <v>1663</v>
      </c>
      <c r="B48" s="230" t="s">
        <v>4603</v>
      </c>
      <c r="C48" s="230"/>
      <c r="D48" s="230"/>
      <c r="E48" s="230"/>
      <c r="F48" s="230"/>
      <c r="G48" s="230"/>
      <c r="H48" s="230"/>
      <c r="I48" s="230"/>
      <c r="J48" s="230"/>
      <c r="K48" s="233" t="str">
        <f>IF(COUNTIF(L48:AY48,"&lt;&gt;")=0,"",SUMPRODUCT(((Recommendations[ImplStatus]="Implemented")+(Recommendations[ImplStatus]="Compensated"))*ISNUMBER(MATCH(Recommendations[Id],L48:AY48,0)))/COUNTIF(L48:AY48,"&lt;&gt;"))</f>
        <v/>
      </c>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46"/>
    </row>
    <row r="49" spans="1:51" ht="60" customHeight="1" x14ac:dyDescent="0.35">
      <c r="A49" s="243" t="s">
        <v>4604</v>
      </c>
      <c r="B49" s="231" t="s">
        <v>4605</v>
      </c>
      <c r="C49" s="231" t="s">
        <v>4606</v>
      </c>
      <c r="D49" s="231" t="s">
        <v>4607</v>
      </c>
      <c r="E49" s="231" t="s">
        <v>4608</v>
      </c>
      <c r="F49" s="231" t="s">
        <v>20</v>
      </c>
      <c r="G49" s="231" t="s">
        <v>20</v>
      </c>
      <c r="H49" s="231" t="s">
        <v>4609</v>
      </c>
      <c r="I49" s="231" t="s">
        <v>4610</v>
      </c>
      <c r="J49" s="231" t="s">
        <v>4611</v>
      </c>
      <c r="K49" s="234" t="str">
        <f>IF(COUNTIF(L49:AY49,"&lt;&gt;")=0,"",SUMPRODUCT(((Recommendations[ImplStatus]="Implemented")+(Recommendations[ImplStatus]="Compensated"))*ISNUMBER(MATCH(Recommendations[Id],L49:AY49,0)))/COUNTIF(L49:AY49,"&lt;&gt;"))</f>
        <v/>
      </c>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47"/>
    </row>
    <row r="50" spans="1:51" ht="60" customHeight="1" x14ac:dyDescent="0.35">
      <c r="A50" s="243" t="s">
        <v>4612</v>
      </c>
      <c r="B50" s="231" t="s">
        <v>4613</v>
      </c>
      <c r="C50" s="231" t="s">
        <v>4614</v>
      </c>
      <c r="D50" s="231" t="s">
        <v>20</v>
      </c>
      <c r="E50" s="231" t="s">
        <v>4615</v>
      </c>
      <c r="F50" s="231" t="s">
        <v>4616</v>
      </c>
      <c r="G50" s="231" t="s">
        <v>20</v>
      </c>
      <c r="H50" s="231" t="s">
        <v>4609</v>
      </c>
      <c r="I50" s="231" t="s">
        <v>4617</v>
      </c>
      <c r="J50" s="231" t="s">
        <v>4618</v>
      </c>
      <c r="K50" s="234" t="str">
        <f>IF(COUNTIF(L50:AY50,"&lt;&gt;")=0,"",SUMPRODUCT(((Recommendations[ImplStatus]="Implemented")+(Recommendations[ImplStatus]="Compensated"))*ISNUMBER(MATCH(Recommendations[Id],L50:AY50,0)))/COUNTIF(L50:AY50,"&lt;&gt;"))</f>
        <v/>
      </c>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47"/>
    </row>
    <row r="51" spans="1:51" ht="60" customHeight="1" x14ac:dyDescent="0.35">
      <c r="A51" s="243" t="s">
        <v>4619</v>
      </c>
      <c r="B51" s="231" t="s">
        <v>4620</v>
      </c>
      <c r="C51" s="231" t="s">
        <v>4621</v>
      </c>
      <c r="D51" s="231" t="s">
        <v>20</v>
      </c>
      <c r="E51" s="231" t="s">
        <v>20</v>
      </c>
      <c r="F51" s="231" t="s">
        <v>4622</v>
      </c>
      <c r="G51" s="231" t="s">
        <v>20</v>
      </c>
      <c r="H51" s="231" t="s">
        <v>4609</v>
      </c>
      <c r="I51" s="231" t="s">
        <v>4623</v>
      </c>
      <c r="J51" s="231" t="s">
        <v>4624</v>
      </c>
      <c r="K51" s="234" t="str">
        <f>IF(COUNTIF(L51:AY51,"&lt;&gt;")=0,"",SUMPRODUCT(((Recommendations[ImplStatus]="Implemented")+(Recommendations[ImplStatus]="Compensated"))*ISNUMBER(MATCH(Recommendations[Id],L51:AY51,0)))/COUNTIF(L51:AY51,"&lt;&gt;"))</f>
        <v/>
      </c>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47"/>
    </row>
    <row r="52" spans="1:51" ht="60" customHeight="1" x14ac:dyDescent="0.35">
      <c r="A52" s="243" t="s">
        <v>4625</v>
      </c>
      <c r="B52" s="231" t="s">
        <v>4626</v>
      </c>
      <c r="C52" s="231" t="s">
        <v>4627</v>
      </c>
      <c r="D52" s="231" t="s">
        <v>20</v>
      </c>
      <c r="E52" s="231" t="s">
        <v>20</v>
      </c>
      <c r="F52" s="231" t="s">
        <v>4628</v>
      </c>
      <c r="G52" s="231" t="s">
        <v>20</v>
      </c>
      <c r="H52" s="231" t="s">
        <v>4609</v>
      </c>
      <c r="I52" s="231" t="s">
        <v>4629</v>
      </c>
      <c r="J52" s="231" t="s">
        <v>4630</v>
      </c>
      <c r="K52" s="234" t="str">
        <f>IF(COUNTIF(L52:AY52,"&lt;&gt;")=0,"",SUMPRODUCT(((Recommendations[ImplStatus]="Implemented")+(Recommendations[ImplStatus]="Compensated"))*ISNUMBER(MATCH(Recommendations[Id],L52:AY52,0)))/COUNTIF(L52:AY52,"&lt;&gt;"))</f>
        <v/>
      </c>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47"/>
    </row>
    <row r="53" spans="1:51" ht="60" customHeight="1" x14ac:dyDescent="0.35">
      <c r="A53" s="243" t="s">
        <v>4631</v>
      </c>
      <c r="B53" s="231" t="s">
        <v>4632</v>
      </c>
      <c r="C53" s="231" t="s">
        <v>4633</v>
      </c>
      <c r="D53" s="231" t="s">
        <v>4634</v>
      </c>
      <c r="E53" s="231" t="s">
        <v>4635</v>
      </c>
      <c r="F53" s="231" t="s">
        <v>20</v>
      </c>
      <c r="G53" s="231" t="s">
        <v>20</v>
      </c>
      <c r="H53" s="231" t="s">
        <v>4636</v>
      </c>
      <c r="I53" s="231" t="s">
        <v>20</v>
      </c>
      <c r="J53" s="231" t="s">
        <v>4637</v>
      </c>
      <c r="K53" s="234" t="str">
        <f>IF(COUNTIF(L53:AY53,"&lt;&gt;")=0,"",SUMPRODUCT(((Recommendations[ImplStatus]="Implemented")+(Recommendations[ImplStatus]="Compensated"))*ISNUMBER(MATCH(Recommendations[Id],L53:AY53,0)))/COUNTIF(L53:AY53,"&lt;&gt;"))</f>
        <v/>
      </c>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47"/>
    </row>
    <row r="54" spans="1:51" ht="60" customHeight="1" x14ac:dyDescent="0.35">
      <c r="A54" s="243" t="s">
        <v>4638</v>
      </c>
      <c r="B54" s="231" t="s">
        <v>4639</v>
      </c>
      <c r="C54" s="231" t="s">
        <v>4633</v>
      </c>
      <c r="D54" s="231" t="s">
        <v>4634</v>
      </c>
      <c r="E54" s="231" t="s">
        <v>20</v>
      </c>
      <c r="F54" s="231" t="s">
        <v>20</v>
      </c>
      <c r="G54" s="231" t="s">
        <v>20</v>
      </c>
      <c r="H54" s="231" t="s">
        <v>4640</v>
      </c>
      <c r="I54" s="231" t="s">
        <v>4641</v>
      </c>
      <c r="J54" s="231" t="s">
        <v>4642</v>
      </c>
      <c r="K54" s="234" t="str">
        <f>IF(COUNTIF(L54:AY54,"&lt;&gt;")=0,"",SUMPRODUCT(((Recommendations[ImplStatus]="Implemented")+(Recommendations[ImplStatus]="Compensated"))*ISNUMBER(MATCH(Recommendations[Id],L54:AY54,0)))/COUNTIF(L54:AY54,"&lt;&gt;"))</f>
        <v/>
      </c>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47"/>
    </row>
    <row r="55" spans="1:51" ht="60" customHeight="1" outlineLevel="1" x14ac:dyDescent="0.35">
      <c r="A55" s="242" t="s">
        <v>1667</v>
      </c>
      <c r="B55" s="230" t="s">
        <v>4643</v>
      </c>
      <c r="C55" s="230"/>
      <c r="D55" s="230"/>
      <c r="E55" s="230"/>
      <c r="F55" s="230"/>
      <c r="G55" s="230"/>
      <c r="H55" s="230"/>
      <c r="I55" s="230"/>
      <c r="J55" s="230"/>
      <c r="K55" s="233" t="str">
        <f>IF(COUNTIF(L55:AY55,"&lt;&gt;")=0,"",SUMPRODUCT(((Recommendations[ImplStatus]="Implemented")+(Recommendations[ImplStatus]="Compensated"))*ISNUMBER(MATCH(Recommendations[Id],L55:AY55,0)))/COUNTIF(L55:AY55,"&lt;&gt;"))</f>
        <v/>
      </c>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46"/>
    </row>
    <row r="56" spans="1:51" ht="60" customHeight="1" x14ac:dyDescent="0.35">
      <c r="A56" s="243" t="s">
        <v>4644</v>
      </c>
      <c r="B56" s="231" t="s">
        <v>4645</v>
      </c>
      <c r="C56" s="231" t="s">
        <v>4646</v>
      </c>
      <c r="D56" s="231" t="s">
        <v>4647</v>
      </c>
      <c r="E56" s="231" t="s">
        <v>4648</v>
      </c>
      <c r="F56" s="231" t="s">
        <v>20</v>
      </c>
      <c r="G56" s="231" t="s">
        <v>4649</v>
      </c>
      <c r="H56" s="231" t="s">
        <v>20</v>
      </c>
      <c r="I56" s="231" t="s">
        <v>20</v>
      </c>
      <c r="J56" s="231" t="s">
        <v>4650</v>
      </c>
      <c r="K56" s="234" t="str">
        <f>IF(COUNTIF(L56:AY56,"&lt;&gt;")=0,"",SUMPRODUCT(((Recommendations[ImplStatus]="Implemented")+(Recommendations[ImplStatus]="Compensated"))*ISNUMBER(MATCH(Recommendations[Id],L56:AY56,0)))/COUNTIF(L56:AY56,"&lt;&gt;"))</f>
        <v/>
      </c>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47"/>
    </row>
    <row r="57" spans="1:51" ht="60" customHeight="1" x14ac:dyDescent="0.35">
      <c r="A57" s="243" t="s">
        <v>4651</v>
      </c>
      <c r="B57" s="231" t="s">
        <v>4652</v>
      </c>
      <c r="C57" s="231" t="s">
        <v>4653</v>
      </c>
      <c r="D57" s="231" t="s">
        <v>4654</v>
      </c>
      <c r="E57" s="231" t="s">
        <v>4655</v>
      </c>
      <c r="F57" s="231" t="s">
        <v>20</v>
      </c>
      <c r="G57" s="231" t="s">
        <v>4656</v>
      </c>
      <c r="H57" s="231" t="s">
        <v>4657</v>
      </c>
      <c r="I57" s="231" t="s">
        <v>20</v>
      </c>
      <c r="J57" s="231" t="s">
        <v>4658</v>
      </c>
      <c r="K57" s="234" t="str">
        <f>IF(COUNTIF(L57:AY57,"&lt;&gt;")=0,"",SUMPRODUCT(((Recommendations[ImplStatus]="Implemented")+(Recommendations[ImplStatus]="Compensated"))*ISNUMBER(MATCH(Recommendations[Id],L57:AY57,0)))/COUNTIF(L57:AY57,"&lt;&gt;"))</f>
        <v/>
      </c>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47"/>
    </row>
    <row r="58" spans="1:51" ht="60" customHeight="1" outlineLevel="1" x14ac:dyDescent="0.35">
      <c r="A58" s="242" t="s">
        <v>1671</v>
      </c>
      <c r="B58" s="230" t="s">
        <v>4659</v>
      </c>
      <c r="C58" s="230"/>
      <c r="D58" s="230"/>
      <c r="E58" s="230"/>
      <c r="F58" s="230"/>
      <c r="G58" s="230"/>
      <c r="H58" s="230"/>
      <c r="I58" s="230"/>
      <c r="J58" s="230"/>
      <c r="K58" s="233" t="str">
        <f>IF(COUNTIF(L58:AY58,"&lt;&gt;")=0,"",SUMPRODUCT(((Recommendations[ImplStatus]="Implemented")+(Recommendations[ImplStatus]="Compensated"))*ISNUMBER(MATCH(Recommendations[Id],L58:AY58,0)))/COUNTIF(L58:AY58,"&lt;&gt;"))</f>
        <v/>
      </c>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46"/>
    </row>
    <row r="59" spans="1:51" ht="60" customHeight="1" x14ac:dyDescent="0.35">
      <c r="A59" s="243" t="s">
        <v>4660</v>
      </c>
      <c r="B59" s="231" t="s">
        <v>4661</v>
      </c>
      <c r="C59" s="231" t="s">
        <v>4662</v>
      </c>
      <c r="D59" s="231" t="s">
        <v>4663</v>
      </c>
      <c r="E59" s="231" t="s">
        <v>20</v>
      </c>
      <c r="F59" s="231" t="s">
        <v>20</v>
      </c>
      <c r="G59" s="231" t="s">
        <v>4664</v>
      </c>
      <c r="H59" s="231" t="s">
        <v>4665</v>
      </c>
      <c r="I59" s="231" t="s">
        <v>4666</v>
      </c>
      <c r="J59" s="231" t="s">
        <v>4667</v>
      </c>
      <c r="K59" s="234" t="str">
        <f>IF(COUNTIF(L59:AY59,"&lt;&gt;")=0,"",SUMPRODUCT(((Recommendations[ImplStatus]="Implemented")+(Recommendations[ImplStatus]="Compensated"))*ISNUMBER(MATCH(Recommendations[Id],L59:AY59,0)))/COUNTIF(L59:AY59,"&lt;&gt;"))</f>
        <v/>
      </c>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47"/>
    </row>
    <row r="60" spans="1:51" ht="60" customHeight="1" x14ac:dyDescent="0.35">
      <c r="A60" s="243" t="s">
        <v>4668</v>
      </c>
      <c r="B60" s="231" t="s">
        <v>4669</v>
      </c>
      <c r="C60" s="231" t="s">
        <v>4670</v>
      </c>
      <c r="D60" s="231" t="s">
        <v>20</v>
      </c>
      <c r="E60" s="231" t="s">
        <v>4671</v>
      </c>
      <c r="F60" s="231" t="s">
        <v>4672</v>
      </c>
      <c r="G60" s="231" t="s">
        <v>20</v>
      </c>
      <c r="H60" s="231" t="s">
        <v>4673</v>
      </c>
      <c r="I60" s="231" t="s">
        <v>4674</v>
      </c>
      <c r="J60" s="231" t="s">
        <v>4675</v>
      </c>
      <c r="K60" s="234" t="str">
        <f>IF(COUNTIF(L60:AY60,"&lt;&gt;")=0,"",SUMPRODUCT(((Recommendations[ImplStatus]="Implemented")+(Recommendations[ImplStatus]="Compensated"))*ISNUMBER(MATCH(Recommendations[Id],L60:AY60,0)))/COUNTIF(L60:AY60,"&lt;&gt;"))</f>
        <v/>
      </c>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47"/>
    </row>
    <row r="61" spans="1:51" ht="60" customHeight="1" x14ac:dyDescent="0.35">
      <c r="A61" s="243" t="s">
        <v>4676</v>
      </c>
      <c r="B61" s="231" t="s">
        <v>4677</v>
      </c>
      <c r="C61" s="231" t="s">
        <v>4678</v>
      </c>
      <c r="D61" s="231" t="s">
        <v>20</v>
      </c>
      <c r="E61" s="231" t="s">
        <v>20</v>
      </c>
      <c r="F61" s="231" t="s">
        <v>20</v>
      </c>
      <c r="G61" s="231" t="s">
        <v>4679</v>
      </c>
      <c r="H61" s="231" t="s">
        <v>4680</v>
      </c>
      <c r="I61" s="231" t="s">
        <v>4681</v>
      </c>
      <c r="J61" s="231" t="s">
        <v>4682</v>
      </c>
      <c r="K61" s="234" t="str">
        <f>IF(COUNTIF(L61:AY61,"&lt;&gt;")=0,"",SUMPRODUCT(((Recommendations[ImplStatus]="Implemented")+(Recommendations[ImplStatus]="Compensated"))*ISNUMBER(MATCH(Recommendations[Id],L61:AY61,0)))/COUNTIF(L61:AY61,"&lt;&gt;"))</f>
        <v/>
      </c>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47"/>
    </row>
    <row r="62" spans="1:51" ht="60" customHeight="1" x14ac:dyDescent="0.35">
      <c r="A62" s="243" t="s">
        <v>4683</v>
      </c>
      <c r="B62" s="231" t="s">
        <v>4684</v>
      </c>
      <c r="C62" s="231" t="s">
        <v>4685</v>
      </c>
      <c r="D62" s="231" t="s">
        <v>4686</v>
      </c>
      <c r="E62" s="231" t="s">
        <v>20</v>
      </c>
      <c r="F62" s="231" t="s">
        <v>20</v>
      </c>
      <c r="G62" s="231" t="s">
        <v>20</v>
      </c>
      <c r="H62" s="231" t="s">
        <v>4687</v>
      </c>
      <c r="I62" s="231" t="s">
        <v>4688</v>
      </c>
      <c r="J62" s="231" t="s">
        <v>4689</v>
      </c>
      <c r="K62" s="234" t="str">
        <f>IF(COUNTIF(L62:AY62,"&lt;&gt;")=0,"",SUMPRODUCT(((Recommendations[ImplStatus]="Implemented")+(Recommendations[ImplStatus]="Compensated"))*ISNUMBER(MATCH(Recommendations[Id],L62:AY62,0)))/COUNTIF(L62:AY62,"&lt;&gt;"))</f>
        <v/>
      </c>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47"/>
    </row>
    <row r="63" spans="1:51" ht="60" customHeight="1" outlineLevel="1" x14ac:dyDescent="0.35">
      <c r="A63" s="242" t="s">
        <v>1675</v>
      </c>
      <c r="B63" s="230" t="s">
        <v>4690</v>
      </c>
      <c r="C63" s="230"/>
      <c r="D63" s="230"/>
      <c r="E63" s="230"/>
      <c r="F63" s="230"/>
      <c r="G63" s="230"/>
      <c r="H63" s="230"/>
      <c r="I63" s="230"/>
      <c r="J63" s="230"/>
      <c r="K63" s="233" t="str">
        <f>IF(COUNTIF(L63:AY63,"&lt;&gt;")=0,"",SUMPRODUCT(((Recommendations[ImplStatus]="Implemented")+(Recommendations[ImplStatus]="Compensated"))*ISNUMBER(MATCH(Recommendations[Id],L63:AY63,0)))/COUNTIF(L63:AY63,"&lt;&gt;"))</f>
        <v/>
      </c>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246"/>
    </row>
    <row r="64" spans="1:51" ht="60" customHeight="1" x14ac:dyDescent="0.35">
      <c r="A64" s="243" t="s">
        <v>4691</v>
      </c>
      <c r="B64" s="231" t="s">
        <v>4692</v>
      </c>
      <c r="C64" s="231" t="s">
        <v>4693</v>
      </c>
      <c r="D64" s="231" t="s">
        <v>4694</v>
      </c>
      <c r="E64" s="231" t="s">
        <v>20</v>
      </c>
      <c r="F64" s="231" t="s">
        <v>20</v>
      </c>
      <c r="G64" s="231" t="s">
        <v>4695</v>
      </c>
      <c r="H64" s="231" t="s">
        <v>4696</v>
      </c>
      <c r="I64" s="231" t="s">
        <v>4697</v>
      </c>
      <c r="J64" s="231" t="s">
        <v>4698</v>
      </c>
      <c r="K64" s="234" t="str">
        <f>IF(COUNTIF(L64:AY64,"&lt;&gt;")=0,"",SUMPRODUCT(((Recommendations[ImplStatus]="Implemented")+(Recommendations[ImplStatus]="Compensated"))*ISNUMBER(MATCH(Recommendations[Id],L64:AY64,0)))/COUNTIF(L64:AY64,"&lt;&gt;"))</f>
        <v/>
      </c>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47"/>
    </row>
    <row r="65" spans="1:51" ht="60" customHeight="1" x14ac:dyDescent="0.35">
      <c r="A65" s="243" t="s">
        <v>4699</v>
      </c>
      <c r="B65" s="231" t="s">
        <v>4700</v>
      </c>
      <c r="C65" s="231" t="s">
        <v>4701</v>
      </c>
      <c r="D65" s="231" t="s">
        <v>4702</v>
      </c>
      <c r="E65" s="231" t="s">
        <v>20</v>
      </c>
      <c r="F65" s="231" t="s">
        <v>20</v>
      </c>
      <c r="G65" s="231" t="s">
        <v>20</v>
      </c>
      <c r="H65" s="231" t="s">
        <v>4703</v>
      </c>
      <c r="I65" s="231" t="s">
        <v>4704</v>
      </c>
      <c r="J65" s="231" t="s">
        <v>4705</v>
      </c>
      <c r="K65" s="234" t="str">
        <f>IF(COUNTIF(L65:AY65,"&lt;&gt;")=0,"",SUMPRODUCT(((Recommendations[ImplStatus]="Implemented")+(Recommendations[ImplStatus]="Compensated"))*ISNUMBER(MATCH(Recommendations[Id],L65:AY65,0)))/COUNTIF(L65:AY65,"&lt;&gt;"))</f>
        <v/>
      </c>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47"/>
    </row>
    <row r="66" spans="1:51" ht="60" customHeight="1" x14ac:dyDescent="0.35">
      <c r="A66" s="243" t="s">
        <v>4706</v>
      </c>
      <c r="B66" s="231" t="s">
        <v>4707</v>
      </c>
      <c r="C66" s="231" t="s">
        <v>4708</v>
      </c>
      <c r="D66" s="231" t="s">
        <v>4709</v>
      </c>
      <c r="E66" s="231" t="s">
        <v>20</v>
      </c>
      <c r="F66" s="231" t="s">
        <v>20</v>
      </c>
      <c r="G66" s="231" t="s">
        <v>20</v>
      </c>
      <c r="H66" s="231" t="s">
        <v>4710</v>
      </c>
      <c r="I66" s="231" t="s">
        <v>4711</v>
      </c>
      <c r="J66" s="231" t="s">
        <v>4712</v>
      </c>
      <c r="K66" s="234" t="str">
        <f>IF(COUNTIF(L66:AY66,"&lt;&gt;")=0,"",SUMPRODUCT(((Recommendations[ImplStatus]="Implemented")+(Recommendations[ImplStatus]="Compensated"))*ISNUMBER(MATCH(Recommendations[Id],L66:AY66,0)))/COUNTIF(L66:AY66,"&lt;&gt;"))</f>
        <v/>
      </c>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47"/>
    </row>
    <row r="67" spans="1:51" ht="60" customHeight="1" x14ac:dyDescent="0.35">
      <c r="A67" s="243" t="s">
        <v>4713</v>
      </c>
      <c r="B67" s="231" t="s">
        <v>4714</v>
      </c>
      <c r="C67" s="231" t="s">
        <v>4715</v>
      </c>
      <c r="D67" s="231" t="s">
        <v>4716</v>
      </c>
      <c r="E67" s="231" t="s">
        <v>20</v>
      </c>
      <c r="F67" s="231" t="s">
        <v>20</v>
      </c>
      <c r="G67" s="231" t="s">
        <v>20</v>
      </c>
      <c r="H67" s="231" t="s">
        <v>4717</v>
      </c>
      <c r="I67" s="231" t="s">
        <v>20</v>
      </c>
      <c r="J67" s="231" t="s">
        <v>4718</v>
      </c>
      <c r="K67" s="234" t="str">
        <f>IF(COUNTIF(L67:AY67,"&lt;&gt;")=0,"",SUMPRODUCT(((Recommendations[ImplStatus]="Implemented")+(Recommendations[ImplStatus]="Compensated"))*ISNUMBER(MATCH(Recommendations[Id],L67:AY67,0)))/COUNTIF(L67:AY67,"&lt;&gt;"))</f>
        <v/>
      </c>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47"/>
    </row>
    <row r="68" spans="1:51" ht="60" customHeight="1" x14ac:dyDescent="0.35">
      <c r="A68" s="243" t="s">
        <v>4719</v>
      </c>
      <c r="B68" s="231" t="s">
        <v>4720</v>
      </c>
      <c r="C68" s="231" t="s">
        <v>4721</v>
      </c>
      <c r="D68" s="231" t="s">
        <v>20</v>
      </c>
      <c r="E68" s="231" t="s">
        <v>20</v>
      </c>
      <c r="F68" s="231" t="s">
        <v>20</v>
      </c>
      <c r="G68" s="231" t="s">
        <v>20</v>
      </c>
      <c r="H68" s="231" t="s">
        <v>4722</v>
      </c>
      <c r="I68" s="231" t="s">
        <v>20</v>
      </c>
      <c r="J68" s="231" t="s">
        <v>4723</v>
      </c>
      <c r="K68" s="234" t="str">
        <f>IF(COUNTIF(L68:AY68,"&lt;&gt;")=0,"",SUMPRODUCT(((Recommendations[ImplStatus]="Implemented")+(Recommendations[ImplStatus]="Compensated"))*ISNUMBER(MATCH(Recommendations[Id],L68:AY68,0)))/COUNTIF(L68:AY68,"&lt;&gt;"))</f>
        <v/>
      </c>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47"/>
    </row>
    <row r="69" spans="1:51" ht="60" customHeight="1" outlineLevel="1" x14ac:dyDescent="0.35">
      <c r="A69" s="242" t="s">
        <v>1679</v>
      </c>
      <c r="B69" s="230" t="s">
        <v>4724</v>
      </c>
      <c r="C69" s="230"/>
      <c r="D69" s="230"/>
      <c r="E69" s="230"/>
      <c r="F69" s="230"/>
      <c r="G69" s="230"/>
      <c r="H69" s="230"/>
      <c r="I69" s="230"/>
      <c r="J69" s="230"/>
      <c r="K69" s="233" t="str">
        <f>IF(COUNTIF(L69:AY69,"&lt;&gt;")=0,"",SUMPRODUCT(((Recommendations[ImplStatus]="Implemented")+(Recommendations[ImplStatus]="Compensated"))*ISNUMBER(MATCH(Recommendations[Id],L69:AY69,0)))/COUNTIF(L69:AY69,"&lt;&gt;"))</f>
        <v/>
      </c>
      <c r="L69" s="236"/>
      <c r="M69" s="236"/>
      <c r="N69" s="236"/>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46"/>
    </row>
    <row r="70" spans="1:51" ht="60" customHeight="1" x14ac:dyDescent="0.35">
      <c r="A70" s="243" t="s">
        <v>4725</v>
      </c>
      <c r="B70" s="231" t="s">
        <v>4726</v>
      </c>
      <c r="C70" s="231" t="s">
        <v>4727</v>
      </c>
      <c r="D70" s="231" t="s">
        <v>20</v>
      </c>
      <c r="E70" s="231" t="s">
        <v>20</v>
      </c>
      <c r="F70" s="231" t="s">
        <v>20</v>
      </c>
      <c r="G70" s="231" t="s">
        <v>4728</v>
      </c>
      <c r="H70" s="231" t="s">
        <v>4729</v>
      </c>
      <c r="I70" s="231" t="s">
        <v>20</v>
      </c>
      <c r="J70" s="231" t="s">
        <v>4730</v>
      </c>
      <c r="K70" s="234" t="str">
        <f>IF(COUNTIF(L70:AY70,"&lt;&gt;")=0,"",SUMPRODUCT(((Recommendations[ImplStatus]="Implemented")+(Recommendations[ImplStatus]="Compensated"))*ISNUMBER(MATCH(Recommendations[Id],L70:AY70,0)))/COUNTIF(L70:AY70,"&lt;&gt;"))</f>
        <v/>
      </c>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47"/>
    </row>
    <row r="71" spans="1:51" ht="60" customHeight="1" x14ac:dyDescent="0.35">
      <c r="A71" s="243" t="s">
        <v>4731</v>
      </c>
      <c r="B71" s="231" t="s">
        <v>4732</v>
      </c>
      <c r="C71" s="231" t="s">
        <v>4733</v>
      </c>
      <c r="D71" s="231" t="s">
        <v>20</v>
      </c>
      <c r="E71" s="231" t="s">
        <v>20</v>
      </c>
      <c r="F71" s="231" t="s">
        <v>20</v>
      </c>
      <c r="G71" s="231" t="s">
        <v>20</v>
      </c>
      <c r="H71" s="231" t="s">
        <v>4734</v>
      </c>
      <c r="I71" s="231" t="s">
        <v>20</v>
      </c>
      <c r="J71" s="231" t="s">
        <v>4735</v>
      </c>
      <c r="K71" s="234" t="str">
        <f>IF(COUNTIF(L71:AY71,"&lt;&gt;")=0,"",SUMPRODUCT(((Recommendations[ImplStatus]="Implemented")+(Recommendations[ImplStatus]="Compensated"))*ISNUMBER(MATCH(Recommendations[Id],L71:AY71,0)))/COUNTIF(L71:AY71,"&lt;&gt;"))</f>
        <v/>
      </c>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47"/>
    </row>
    <row r="72" spans="1:51" ht="60" customHeight="1" x14ac:dyDescent="0.35">
      <c r="A72" s="243" t="s">
        <v>4736</v>
      </c>
      <c r="B72" s="231" t="s">
        <v>4737</v>
      </c>
      <c r="C72" s="231" t="s">
        <v>4738</v>
      </c>
      <c r="D72" s="231" t="s">
        <v>4739</v>
      </c>
      <c r="E72" s="231" t="s">
        <v>4740</v>
      </c>
      <c r="F72" s="231" t="s">
        <v>20</v>
      </c>
      <c r="G72" s="231" t="s">
        <v>20</v>
      </c>
      <c r="H72" s="231" t="s">
        <v>4741</v>
      </c>
      <c r="I72" s="231" t="s">
        <v>20</v>
      </c>
      <c r="J72" s="231" t="s">
        <v>4742</v>
      </c>
      <c r="K72" s="234" t="str">
        <f>IF(COUNTIF(L72:AY72,"&lt;&gt;")=0,"",SUMPRODUCT(((Recommendations[ImplStatus]="Implemented")+(Recommendations[ImplStatus]="Compensated"))*ISNUMBER(MATCH(Recommendations[Id],L72:AY72,0)))/COUNTIF(L72:AY72,"&lt;&gt;"))</f>
        <v/>
      </c>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47"/>
    </row>
    <row r="73" spans="1:51" ht="60" customHeight="1" x14ac:dyDescent="0.35">
      <c r="A73" s="243" t="s">
        <v>4743</v>
      </c>
      <c r="B73" s="231" t="s">
        <v>4744</v>
      </c>
      <c r="C73" s="231" t="s">
        <v>4745</v>
      </c>
      <c r="D73" s="231" t="s">
        <v>4746</v>
      </c>
      <c r="E73" s="231" t="s">
        <v>4740</v>
      </c>
      <c r="F73" s="231" t="s">
        <v>20</v>
      </c>
      <c r="G73" s="231" t="s">
        <v>4747</v>
      </c>
      <c r="H73" s="231" t="s">
        <v>4748</v>
      </c>
      <c r="I73" s="231" t="s">
        <v>20</v>
      </c>
      <c r="J73" s="231" t="s">
        <v>4749</v>
      </c>
      <c r="K73" s="234" t="str">
        <f>IF(COUNTIF(L73:AY73,"&lt;&gt;")=0,"",SUMPRODUCT(((Recommendations[ImplStatus]="Implemented")+(Recommendations[ImplStatus]="Compensated"))*ISNUMBER(MATCH(Recommendations[Id],L73:AY73,0)))/COUNTIF(L73:AY73,"&lt;&gt;"))</f>
        <v/>
      </c>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47"/>
    </row>
    <row r="74" spans="1:51" ht="60" customHeight="1" x14ac:dyDescent="0.35">
      <c r="A74" s="243" t="s">
        <v>4750</v>
      </c>
      <c r="B74" s="231" t="s">
        <v>4751</v>
      </c>
      <c r="C74" s="231" t="s">
        <v>4752</v>
      </c>
      <c r="D74" s="231" t="s">
        <v>4746</v>
      </c>
      <c r="E74" s="231" t="s">
        <v>4753</v>
      </c>
      <c r="F74" s="231" t="s">
        <v>20</v>
      </c>
      <c r="G74" s="231" t="s">
        <v>4754</v>
      </c>
      <c r="H74" s="231" t="s">
        <v>4755</v>
      </c>
      <c r="I74" s="231" t="s">
        <v>4756</v>
      </c>
      <c r="J74" s="231" t="s">
        <v>4757</v>
      </c>
      <c r="K74" s="234" t="str">
        <f>IF(COUNTIF(L74:AY74,"&lt;&gt;")=0,"",SUMPRODUCT(((Recommendations[ImplStatus]="Implemented")+(Recommendations[ImplStatus]="Compensated"))*ISNUMBER(MATCH(Recommendations[Id],L74:AY74,0)))/COUNTIF(L74:AY74,"&lt;&gt;"))</f>
        <v/>
      </c>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47"/>
    </row>
    <row r="75" spans="1:51" ht="60" customHeight="1" x14ac:dyDescent="0.35">
      <c r="A75" s="243" t="s">
        <v>4758</v>
      </c>
      <c r="B75" s="231" t="s">
        <v>4759</v>
      </c>
      <c r="C75" s="231" t="s">
        <v>4760</v>
      </c>
      <c r="D75" s="231" t="s">
        <v>4761</v>
      </c>
      <c r="E75" s="231" t="s">
        <v>4753</v>
      </c>
      <c r="F75" s="231" t="s">
        <v>4762</v>
      </c>
      <c r="G75" s="231" t="s">
        <v>4763</v>
      </c>
      <c r="H75" s="231" t="s">
        <v>4764</v>
      </c>
      <c r="I75" s="231" t="s">
        <v>4765</v>
      </c>
      <c r="J75" s="231" t="s">
        <v>4766</v>
      </c>
      <c r="K75" s="234" t="str">
        <f>IF(COUNTIF(L75:AY75,"&lt;&gt;")=0,"",SUMPRODUCT(((Recommendations[ImplStatus]="Implemented")+(Recommendations[ImplStatus]="Compensated"))*ISNUMBER(MATCH(Recommendations[Id],L75:AY75,0)))/COUNTIF(L75:AY75,"&lt;&gt;"))</f>
        <v/>
      </c>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237"/>
      <c r="AP75" s="237"/>
      <c r="AQ75" s="237"/>
      <c r="AR75" s="237"/>
      <c r="AS75" s="237"/>
      <c r="AT75" s="237"/>
      <c r="AU75" s="237"/>
      <c r="AV75" s="237"/>
      <c r="AW75" s="237"/>
      <c r="AX75" s="237"/>
      <c r="AY75" s="247"/>
    </row>
    <row r="76" spans="1:51" ht="60" customHeight="1" x14ac:dyDescent="0.35">
      <c r="A76" s="243" t="s">
        <v>4767</v>
      </c>
      <c r="B76" s="231" t="s">
        <v>4768</v>
      </c>
      <c r="C76" s="231" t="s">
        <v>4769</v>
      </c>
      <c r="D76" s="231" t="s">
        <v>4770</v>
      </c>
      <c r="E76" s="231" t="s">
        <v>20</v>
      </c>
      <c r="F76" s="231" t="s">
        <v>20</v>
      </c>
      <c r="G76" s="231" t="s">
        <v>20</v>
      </c>
      <c r="H76" s="231" t="s">
        <v>4771</v>
      </c>
      <c r="I76" s="231" t="s">
        <v>20</v>
      </c>
      <c r="J76" s="231" t="s">
        <v>20</v>
      </c>
      <c r="K76" s="234" t="str">
        <f>IF(COUNTIF(L76:AY76,"&lt;&gt;")=0,"",SUMPRODUCT(((Recommendations[ImplStatus]="Implemented")+(Recommendations[ImplStatus]="Compensated"))*ISNUMBER(MATCH(Recommendations[Id],L76:AY76,0)))/COUNTIF(L76:AY76,"&lt;&gt;"))</f>
        <v/>
      </c>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47"/>
    </row>
    <row r="77" spans="1:51" ht="60" customHeight="1" x14ac:dyDescent="0.35">
      <c r="A77" s="243" t="s">
        <v>4772</v>
      </c>
      <c r="B77" s="231" t="s">
        <v>4773</v>
      </c>
      <c r="C77" s="231" t="s">
        <v>4774</v>
      </c>
      <c r="D77" s="231" t="s">
        <v>20</v>
      </c>
      <c r="E77" s="231" t="s">
        <v>20</v>
      </c>
      <c r="F77" s="231" t="s">
        <v>20</v>
      </c>
      <c r="G77" s="231" t="s">
        <v>4775</v>
      </c>
      <c r="H77" s="231" t="s">
        <v>4776</v>
      </c>
      <c r="I77" s="231" t="s">
        <v>20</v>
      </c>
      <c r="J77" s="231" t="s">
        <v>4777</v>
      </c>
      <c r="K77" s="234" t="str">
        <f>IF(COUNTIF(L77:AY77,"&lt;&gt;")=0,"",SUMPRODUCT(((Recommendations[ImplStatus]="Implemented")+(Recommendations[ImplStatus]="Compensated"))*ISNUMBER(MATCH(Recommendations[Id],L77:AY77,0)))/COUNTIF(L77:AY77,"&lt;&gt;"))</f>
        <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47"/>
    </row>
    <row r="78" spans="1:51" ht="60" customHeight="1" x14ac:dyDescent="0.35">
      <c r="A78" s="243" t="s">
        <v>4778</v>
      </c>
      <c r="B78" s="231" t="s">
        <v>4779</v>
      </c>
      <c r="C78" s="231" t="s">
        <v>4780</v>
      </c>
      <c r="D78" s="231" t="s">
        <v>20</v>
      </c>
      <c r="E78" s="231" t="s">
        <v>20</v>
      </c>
      <c r="F78" s="231" t="s">
        <v>20</v>
      </c>
      <c r="G78" s="231" t="s">
        <v>4781</v>
      </c>
      <c r="H78" s="231" t="s">
        <v>4782</v>
      </c>
      <c r="I78" s="231" t="s">
        <v>4783</v>
      </c>
      <c r="J78" s="231" t="s">
        <v>4784</v>
      </c>
      <c r="K78" s="234" t="str">
        <f>IF(COUNTIF(L78:AY78,"&lt;&gt;")=0,"",SUMPRODUCT(((Recommendations[ImplStatus]="Implemented")+(Recommendations[ImplStatus]="Compensated"))*ISNUMBER(MATCH(Recommendations[Id],L78:AY78,0)))/COUNTIF(L78:AY78,"&lt;&gt;"))</f>
        <v/>
      </c>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47"/>
    </row>
    <row r="79" spans="1:51" ht="60" customHeight="1" outlineLevel="1" x14ac:dyDescent="0.35">
      <c r="A79" s="241" t="s">
        <v>4785</v>
      </c>
      <c r="B79" s="229" t="s">
        <v>4786</v>
      </c>
      <c r="C79" s="229"/>
      <c r="D79" s="229"/>
      <c r="E79" s="229"/>
      <c r="F79" s="229"/>
      <c r="G79" s="229"/>
      <c r="H79" s="229"/>
      <c r="I79" s="229"/>
      <c r="J79" s="229"/>
      <c r="K79" s="232" t="str">
        <f>IF(COUNTIF(L79:AY79,"&lt;&gt;")=0,"",SUMPRODUCT(((Recommendations[ImplStatus]="Implemented")+(Recommendations[ImplStatus]="Compensated"))*ISNUMBER(MATCH(Recommendations[Id],L79:AY79,0)))/COUNTIF(L79:AY79,"&lt;&gt;"))</f>
        <v/>
      </c>
      <c r="L79" s="235"/>
      <c r="M79" s="235"/>
      <c r="N79" s="235"/>
      <c r="O79" s="235"/>
      <c r="P79" s="235"/>
      <c r="Q79" s="235"/>
      <c r="R79" s="235"/>
      <c r="S79" s="235"/>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45"/>
    </row>
    <row r="80" spans="1:51" ht="60" customHeight="1" outlineLevel="1" x14ac:dyDescent="0.35">
      <c r="A80" s="242" t="s">
        <v>1713</v>
      </c>
      <c r="B80" s="230" t="s">
        <v>4787</v>
      </c>
      <c r="C80" s="230"/>
      <c r="D80" s="230"/>
      <c r="E80" s="230"/>
      <c r="F80" s="230"/>
      <c r="G80" s="230"/>
      <c r="H80" s="230"/>
      <c r="I80" s="230"/>
      <c r="J80" s="230"/>
      <c r="K80" s="233" t="str">
        <f>IF(COUNTIF(L80:AY80,"&lt;&gt;")=0,"",SUMPRODUCT(((Recommendations[ImplStatus]="Implemented")+(Recommendations[ImplStatus]="Compensated"))*ISNUMBER(MATCH(Recommendations[Id],L80:AY80,0)))/COUNTIF(L80:AY80,"&lt;&gt;"))</f>
        <v/>
      </c>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236"/>
      <c r="AI80" s="236"/>
      <c r="AJ80" s="236"/>
      <c r="AK80" s="236"/>
      <c r="AL80" s="236"/>
      <c r="AM80" s="236"/>
      <c r="AN80" s="236"/>
      <c r="AO80" s="236"/>
      <c r="AP80" s="236"/>
      <c r="AQ80" s="236"/>
      <c r="AR80" s="236"/>
      <c r="AS80" s="236"/>
      <c r="AT80" s="236"/>
      <c r="AU80" s="236"/>
      <c r="AV80" s="236"/>
      <c r="AW80" s="236"/>
      <c r="AX80" s="236"/>
      <c r="AY80" s="246"/>
    </row>
    <row r="81" spans="1:51" ht="60" customHeight="1" x14ac:dyDescent="0.35">
      <c r="A81" s="243" t="s">
        <v>4788</v>
      </c>
      <c r="B81" s="231" t="s">
        <v>4789</v>
      </c>
      <c r="C81" s="231" t="s">
        <v>4790</v>
      </c>
      <c r="D81" s="231" t="s">
        <v>4585</v>
      </c>
      <c r="E81" s="231" t="s">
        <v>4791</v>
      </c>
      <c r="F81" s="231" t="s">
        <v>20</v>
      </c>
      <c r="G81" s="231" t="s">
        <v>20</v>
      </c>
      <c r="H81" s="231" t="s">
        <v>4792</v>
      </c>
      <c r="I81" s="231" t="s">
        <v>20</v>
      </c>
      <c r="J81" s="231" t="s">
        <v>4793</v>
      </c>
      <c r="K81" s="234" t="str">
        <f>IF(COUNTIF(L81:AY81,"&lt;&gt;")=0,"",SUMPRODUCT(((Recommendations[ImplStatus]="Implemented")+(Recommendations[ImplStatus]="Compensated"))*ISNUMBER(MATCH(Recommendations[Id],L81:AY81,0)))/COUNTIF(L81:AY81,"&lt;&gt;"))</f>
        <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47"/>
    </row>
    <row r="82" spans="1:51" ht="60" customHeight="1" x14ac:dyDescent="0.35">
      <c r="A82" s="243" t="s">
        <v>4794</v>
      </c>
      <c r="B82" s="231" t="s">
        <v>4795</v>
      </c>
      <c r="C82" s="231" t="s">
        <v>4376</v>
      </c>
      <c r="D82" s="231" t="s">
        <v>4377</v>
      </c>
      <c r="E82" s="231" t="s">
        <v>20</v>
      </c>
      <c r="F82" s="231" t="s">
        <v>4379</v>
      </c>
      <c r="G82" s="231" t="s">
        <v>20</v>
      </c>
      <c r="H82" s="231" t="s">
        <v>4796</v>
      </c>
      <c r="I82" s="231" t="s">
        <v>20</v>
      </c>
      <c r="J82" s="231" t="s">
        <v>4797</v>
      </c>
      <c r="K82" s="234" t="str">
        <f>IF(COUNTIF(L82:AY82,"&lt;&gt;")=0,"",SUMPRODUCT(((Recommendations[ImplStatus]="Implemented")+(Recommendations[ImplStatus]="Compensated"))*ISNUMBER(MATCH(Recommendations[Id],L82:AY82,0)))/COUNTIF(L82:AY82,"&lt;&gt;"))</f>
        <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47"/>
    </row>
    <row r="83" spans="1:51" ht="60" customHeight="1" outlineLevel="1" x14ac:dyDescent="0.35">
      <c r="A83" s="242" t="s">
        <v>1718</v>
      </c>
      <c r="B83" s="230" t="s">
        <v>4798</v>
      </c>
      <c r="C83" s="230"/>
      <c r="D83" s="230"/>
      <c r="E83" s="230"/>
      <c r="F83" s="230"/>
      <c r="G83" s="230"/>
      <c r="H83" s="230"/>
      <c r="I83" s="230"/>
      <c r="J83" s="230"/>
      <c r="K83" s="233" t="str">
        <f>IF(COUNTIF(L83:AY83,"&lt;&gt;")=0,"",SUMPRODUCT(((Recommendations[ImplStatus]="Implemented")+(Recommendations[ImplStatus]="Compensated"))*ISNUMBER(MATCH(Recommendations[Id],L83:AY83,0)))/COUNTIF(L83:AY83,"&lt;&gt;"))</f>
        <v/>
      </c>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46"/>
    </row>
    <row r="84" spans="1:51" ht="60" customHeight="1" x14ac:dyDescent="0.35">
      <c r="A84" s="243" t="s">
        <v>4799</v>
      </c>
      <c r="B84" s="231" t="s">
        <v>4800</v>
      </c>
      <c r="C84" s="231" t="s">
        <v>4801</v>
      </c>
      <c r="D84" s="231" t="s">
        <v>4802</v>
      </c>
      <c r="E84" s="231" t="s">
        <v>20</v>
      </c>
      <c r="F84" s="231" t="s">
        <v>4803</v>
      </c>
      <c r="G84" s="231" t="s">
        <v>4804</v>
      </c>
      <c r="H84" s="231" t="s">
        <v>4805</v>
      </c>
      <c r="I84" s="231" t="s">
        <v>4806</v>
      </c>
      <c r="J84" s="231" t="s">
        <v>4807</v>
      </c>
      <c r="K84" s="234" t="str">
        <f>IF(COUNTIF(L84:AY84,"&lt;&gt;")=0,"",SUMPRODUCT(((Recommendations[ImplStatus]="Implemented")+(Recommendations[ImplStatus]="Compensated"))*ISNUMBER(MATCH(Recommendations[Id],L84:AY84,0)))/COUNTIF(L84:AY84,"&lt;&gt;"))</f>
        <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47"/>
    </row>
    <row r="85" spans="1:51" ht="60" customHeight="1" x14ac:dyDescent="0.35">
      <c r="A85" s="243" t="s">
        <v>4808</v>
      </c>
      <c r="B85" s="231" t="s">
        <v>4809</v>
      </c>
      <c r="C85" s="231" t="s">
        <v>4810</v>
      </c>
      <c r="D85" s="231" t="s">
        <v>4811</v>
      </c>
      <c r="E85" s="231" t="s">
        <v>20</v>
      </c>
      <c r="F85" s="231" t="s">
        <v>20</v>
      </c>
      <c r="G85" s="231" t="s">
        <v>20</v>
      </c>
      <c r="H85" s="231" t="s">
        <v>4812</v>
      </c>
      <c r="I85" s="231" t="s">
        <v>4813</v>
      </c>
      <c r="J85" s="231" t="s">
        <v>4814</v>
      </c>
      <c r="K85" s="234" t="str">
        <f>IF(COUNTIF(L85:AY85,"&lt;&gt;")=0,"",SUMPRODUCT(((Recommendations[ImplStatus]="Implemented")+(Recommendations[ImplStatus]="Compensated"))*ISNUMBER(MATCH(Recommendations[Id],L85:AY85,0)))/COUNTIF(L85:AY85,"&lt;&gt;"))</f>
        <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47"/>
    </row>
    <row r="86" spans="1:51" ht="60" customHeight="1" x14ac:dyDescent="0.35">
      <c r="A86" s="243" t="s">
        <v>4815</v>
      </c>
      <c r="B86" s="231" t="s">
        <v>4816</v>
      </c>
      <c r="C86" s="231" t="s">
        <v>4817</v>
      </c>
      <c r="D86" s="231" t="s">
        <v>4818</v>
      </c>
      <c r="E86" s="231" t="s">
        <v>20</v>
      </c>
      <c r="F86" s="231" t="s">
        <v>20</v>
      </c>
      <c r="G86" s="231" t="s">
        <v>4819</v>
      </c>
      <c r="H86" s="231" t="s">
        <v>4820</v>
      </c>
      <c r="I86" s="231" t="s">
        <v>20</v>
      </c>
      <c r="J86" s="231" t="s">
        <v>4821</v>
      </c>
      <c r="K86" s="234" t="str">
        <f>IF(COUNTIF(L86:AY86,"&lt;&gt;")=0,"",SUMPRODUCT(((Recommendations[ImplStatus]="Implemented")+(Recommendations[ImplStatus]="Compensated"))*ISNUMBER(MATCH(Recommendations[Id],L86:AY86,0)))/COUNTIF(L86:AY86,"&lt;&gt;"))</f>
        <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47"/>
    </row>
    <row r="87" spans="1:51" ht="60" customHeight="1" x14ac:dyDescent="0.35">
      <c r="A87" s="243" t="s">
        <v>4822</v>
      </c>
      <c r="B87" s="231" t="s">
        <v>4823</v>
      </c>
      <c r="C87" s="231" t="s">
        <v>4824</v>
      </c>
      <c r="D87" s="231" t="s">
        <v>4825</v>
      </c>
      <c r="E87" s="231" t="s">
        <v>20</v>
      </c>
      <c r="F87" s="231" t="s">
        <v>4826</v>
      </c>
      <c r="G87" s="231" t="s">
        <v>20</v>
      </c>
      <c r="H87" s="231" t="s">
        <v>4827</v>
      </c>
      <c r="I87" s="231" t="s">
        <v>4828</v>
      </c>
      <c r="J87" s="231" t="s">
        <v>4829</v>
      </c>
      <c r="K87" s="234" t="str">
        <f>IF(COUNTIF(L87:AY87,"&lt;&gt;")=0,"",SUMPRODUCT(((Recommendations[ImplStatus]="Implemented")+(Recommendations[ImplStatus]="Compensated"))*ISNUMBER(MATCH(Recommendations[Id],L87:AY87,0)))/COUNTIF(L87:AY87,"&lt;&gt;"))</f>
        <v/>
      </c>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47"/>
    </row>
    <row r="88" spans="1:51" ht="60" customHeight="1" outlineLevel="1" x14ac:dyDescent="0.35">
      <c r="A88" s="241" t="s">
        <v>4830</v>
      </c>
      <c r="B88" s="229" t="s">
        <v>4831</v>
      </c>
      <c r="C88" s="229"/>
      <c r="D88" s="229"/>
      <c r="E88" s="229"/>
      <c r="F88" s="229"/>
      <c r="G88" s="229"/>
      <c r="H88" s="229"/>
      <c r="I88" s="229"/>
      <c r="J88" s="229"/>
      <c r="K88" s="232" t="str">
        <f>IF(COUNTIF(L88:AY88,"&lt;&gt;")=0,"",SUMPRODUCT(((Recommendations[ImplStatus]="Implemented")+(Recommendations[ImplStatus]="Compensated"))*ISNUMBER(MATCH(Recommendations[Id],L88:AY88,0)))/COUNTIF(L88:AY88,"&lt;&gt;"))</f>
        <v/>
      </c>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45"/>
    </row>
    <row r="89" spans="1:51" ht="60" customHeight="1" outlineLevel="1" x14ac:dyDescent="0.35">
      <c r="A89" s="242" t="s">
        <v>1764</v>
      </c>
      <c r="B89" s="230" t="s">
        <v>4832</v>
      </c>
      <c r="C89" s="230"/>
      <c r="D89" s="230"/>
      <c r="E89" s="230"/>
      <c r="F89" s="230"/>
      <c r="G89" s="230"/>
      <c r="H89" s="230"/>
      <c r="I89" s="230"/>
      <c r="J89" s="230"/>
      <c r="K89" s="233" t="str">
        <f>IF(COUNTIF(L89:AY89,"&lt;&gt;")=0,"",SUMPRODUCT(((Recommendations[ImplStatus]="Implemented")+(Recommendations[ImplStatus]="Compensated"))*ISNUMBER(MATCH(Recommendations[Id],L89:AY89,0)))/COUNTIF(L89:AY89,"&lt;&gt;"))</f>
        <v/>
      </c>
      <c r="L89" s="236"/>
      <c r="M89" s="236"/>
      <c r="N89" s="236"/>
      <c r="O89" s="236"/>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46"/>
    </row>
    <row r="90" spans="1:51" ht="60" customHeight="1" x14ac:dyDescent="0.35">
      <c r="A90" s="243" t="s">
        <v>4833</v>
      </c>
      <c r="B90" s="231" t="s">
        <v>4834</v>
      </c>
      <c r="C90" s="231" t="s">
        <v>4835</v>
      </c>
      <c r="D90" s="231" t="s">
        <v>4585</v>
      </c>
      <c r="E90" s="231" t="s">
        <v>4371</v>
      </c>
      <c r="F90" s="231" t="s">
        <v>20</v>
      </c>
      <c r="G90" s="231" t="s">
        <v>20</v>
      </c>
      <c r="H90" s="231" t="s">
        <v>4836</v>
      </c>
      <c r="I90" s="231" t="s">
        <v>20</v>
      </c>
      <c r="J90" s="231" t="s">
        <v>4837</v>
      </c>
      <c r="K90" s="234" t="str">
        <f>IF(COUNTIF(L90:AY90,"&lt;&gt;")=0,"",SUMPRODUCT(((Recommendations[ImplStatus]="Implemented")+(Recommendations[ImplStatus]="Compensated"))*ISNUMBER(MATCH(Recommendations[Id],L90:AY90,0)))/COUNTIF(L90:AY90,"&lt;&gt;"))</f>
        <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47"/>
    </row>
    <row r="91" spans="1:51" ht="60" customHeight="1" x14ac:dyDescent="0.35">
      <c r="A91" s="243" t="s">
        <v>4838</v>
      </c>
      <c r="B91" s="231" t="s">
        <v>4839</v>
      </c>
      <c r="C91" s="231" t="s">
        <v>4840</v>
      </c>
      <c r="D91" s="231" t="s">
        <v>4377</v>
      </c>
      <c r="E91" s="231" t="s">
        <v>20</v>
      </c>
      <c r="F91" s="231" t="s">
        <v>4379</v>
      </c>
      <c r="G91" s="231" t="s">
        <v>20</v>
      </c>
      <c r="H91" s="231" t="s">
        <v>4841</v>
      </c>
      <c r="I91" s="231" t="s">
        <v>20</v>
      </c>
      <c r="J91" s="231" t="s">
        <v>4842</v>
      </c>
      <c r="K91" s="234" t="str">
        <f>IF(COUNTIF(L91:AY91,"&lt;&gt;")=0,"",SUMPRODUCT(((Recommendations[ImplStatus]="Implemented")+(Recommendations[ImplStatus]="Compensated"))*ISNUMBER(MATCH(Recommendations[Id],L91:AY91,0)))/COUNTIF(L91:AY91,"&lt;&gt;"))</f>
        <v/>
      </c>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47"/>
    </row>
    <row r="92" spans="1:51" ht="60" customHeight="1" outlineLevel="1" x14ac:dyDescent="0.35">
      <c r="A92" s="242" t="s">
        <v>1768</v>
      </c>
      <c r="B92" s="230" t="s">
        <v>4843</v>
      </c>
      <c r="C92" s="230"/>
      <c r="D92" s="230"/>
      <c r="E92" s="230"/>
      <c r="F92" s="230"/>
      <c r="G92" s="230"/>
      <c r="H92" s="230"/>
      <c r="I92" s="230"/>
      <c r="J92" s="230"/>
      <c r="K92" s="233" t="str">
        <f>IF(COUNTIF(L92:AY92,"&lt;&gt;")=0,"",SUMPRODUCT(((Recommendations[ImplStatus]="Implemented")+(Recommendations[ImplStatus]="Compensated"))*ISNUMBER(MATCH(Recommendations[Id],L92:AY92,0)))/COUNTIF(L92:AY92,"&lt;&gt;"))</f>
        <v/>
      </c>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46"/>
    </row>
    <row r="93" spans="1:51" ht="60" customHeight="1" x14ac:dyDescent="0.35">
      <c r="A93" s="243" t="s">
        <v>4844</v>
      </c>
      <c r="B93" s="231" t="s">
        <v>4845</v>
      </c>
      <c r="C93" s="231" t="s">
        <v>4846</v>
      </c>
      <c r="D93" s="231" t="s">
        <v>4847</v>
      </c>
      <c r="E93" s="231" t="s">
        <v>4848</v>
      </c>
      <c r="F93" s="231" t="s">
        <v>20</v>
      </c>
      <c r="G93" s="231" t="s">
        <v>20</v>
      </c>
      <c r="H93" s="231" t="s">
        <v>4849</v>
      </c>
      <c r="I93" s="231" t="s">
        <v>20</v>
      </c>
      <c r="J93" s="231" t="s">
        <v>4850</v>
      </c>
      <c r="K93" s="234" t="str">
        <f>IF(COUNTIF(L93:AY93,"&lt;&gt;")=0,"",SUMPRODUCT(((Recommendations[ImplStatus]="Implemented")+(Recommendations[ImplStatus]="Compensated"))*ISNUMBER(MATCH(Recommendations[Id],L93:AY93,0)))/COUNTIF(L93:AY93,"&lt;&gt;"))</f>
        <v/>
      </c>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47"/>
    </row>
    <row r="94" spans="1:51" ht="60" customHeight="1" x14ac:dyDescent="0.35">
      <c r="A94" s="243" t="s">
        <v>4851</v>
      </c>
      <c r="B94" s="231" t="s">
        <v>4852</v>
      </c>
      <c r="C94" s="231" t="s">
        <v>4853</v>
      </c>
      <c r="D94" s="231" t="s">
        <v>4854</v>
      </c>
      <c r="E94" s="231" t="s">
        <v>20</v>
      </c>
      <c r="F94" s="231" t="s">
        <v>4855</v>
      </c>
      <c r="G94" s="231" t="s">
        <v>20</v>
      </c>
      <c r="H94" s="231" t="s">
        <v>4856</v>
      </c>
      <c r="I94" s="231" t="s">
        <v>20</v>
      </c>
      <c r="J94" s="231" t="s">
        <v>20</v>
      </c>
      <c r="K94" s="234" t="str">
        <f>IF(COUNTIF(L94:AY94,"&lt;&gt;")=0,"",SUMPRODUCT(((Recommendations[ImplStatus]="Implemented")+(Recommendations[ImplStatus]="Compensated"))*ISNUMBER(MATCH(Recommendations[Id],L94:AY94,0)))/COUNTIF(L94:AY94,"&lt;&gt;"))</f>
        <v/>
      </c>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47"/>
    </row>
    <row r="95" spans="1:51" ht="60" customHeight="1" x14ac:dyDescent="0.35">
      <c r="A95" s="243" t="s">
        <v>4857</v>
      </c>
      <c r="B95" s="231" t="s">
        <v>4858</v>
      </c>
      <c r="C95" s="231" t="s">
        <v>4859</v>
      </c>
      <c r="D95" s="231" t="s">
        <v>4860</v>
      </c>
      <c r="E95" s="231" t="s">
        <v>20</v>
      </c>
      <c r="F95" s="231" t="s">
        <v>20</v>
      </c>
      <c r="G95" s="231" t="s">
        <v>20</v>
      </c>
      <c r="H95" s="231" t="s">
        <v>4861</v>
      </c>
      <c r="I95" s="231" t="s">
        <v>4862</v>
      </c>
      <c r="J95" s="231" t="s">
        <v>4863</v>
      </c>
      <c r="K95" s="234" t="str">
        <f>IF(COUNTIF(L95:AY95,"&lt;&gt;")=0,"",SUMPRODUCT(((Recommendations[ImplStatus]="Implemented")+(Recommendations[ImplStatus]="Compensated"))*ISNUMBER(MATCH(Recommendations[Id],L95:AY95,0)))/COUNTIF(L95:AY95,"&lt;&gt;"))</f>
        <v/>
      </c>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47"/>
    </row>
    <row r="96" spans="1:51" ht="60" customHeight="1" x14ac:dyDescent="0.35">
      <c r="A96" s="243" t="s">
        <v>4864</v>
      </c>
      <c r="B96" s="231" t="s">
        <v>4865</v>
      </c>
      <c r="C96" s="231" t="s">
        <v>4866</v>
      </c>
      <c r="D96" s="231" t="s">
        <v>20</v>
      </c>
      <c r="E96" s="231" t="s">
        <v>20</v>
      </c>
      <c r="F96" s="231" t="s">
        <v>20</v>
      </c>
      <c r="G96" s="231" t="s">
        <v>20</v>
      </c>
      <c r="H96" s="231" t="s">
        <v>4867</v>
      </c>
      <c r="I96" s="231" t="s">
        <v>4813</v>
      </c>
      <c r="J96" s="231" t="s">
        <v>4868</v>
      </c>
      <c r="K96" s="234" t="str">
        <f>IF(COUNTIF(L96:AY96,"&lt;&gt;")=0,"",SUMPRODUCT(((Recommendations[ImplStatus]="Implemented")+(Recommendations[ImplStatus]="Compensated"))*ISNUMBER(MATCH(Recommendations[Id],L96:AY96,0)))/COUNTIF(L96:AY96,"&lt;&gt;"))</f>
        <v/>
      </c>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47"/>
    </row>
    <row r="97" spans="1:51" ht="60" customHeight="1" outlineLevel="1" x14ac:dyDescent="0.35">
      <c r="A97" s="242" t="s">
        <v>1772</v>
      </c>
      <c r="B97" s="230" t="s">
        <v>4869</v>
      </c>
      <c r="C97" s="230"/>
      <c r="D97" s="230"/>
      <c r="E97" s="230"/>
      <c r="F97" s="230"/>
      <c r="G97" s="230"/>
      <c r="H97" s="230"/>
      <c r="I97" s="230"/>
      <c r="J97" s="230"/>
      <c r="K97" s="233" t="str">
        <f>IF(COUNTIF(L97:AY97,"&lt;&gt;")=0,"",SUMPRODUCT(((Recommendations[ImplStatus]="Implemented")+(Recommendations[ImplStatus]="Compensated"))*ISNUMBER(MATCH(Recommendations[Id],L97:AY97,0)))/COUNTIF(L97:AY97,"&lt;&gt;"))</f>
        <v/>
      </c>
      <c r="L97" s="236"/>
      <c r="M97" s="236"/>
      <c r="N97" s="236"/>
      <c r="O97" s="236"/>
      <c r="P97" s="236"/>
      <c r="Q97" s="236"/>
      <c r="R97" s="236"/>
      <c r="S97" s="236"/>
      <c r="T97" s="236"/>
      <c r="U97" s="236"/>
      <c r="V97" s="236"/>
      <c r="W97" s="236"/>
      <c r="X97" s="236"/>
      <c r="Y97" s="236"/>
      <c r="Z97" s="236"/>
      <c r="AA97" s="236"/>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46"/>
    </row>
    <row r="98" spans="1:51" ht="60" customHeight="1" x14ac:dyDescent="0.35">
      <c r="A98" s="243" t="s">
        <v>4870</v>
      </c>
      <c r="B98" s="231" t="s">
        <v>4871</v>
      </c>
      <c r="C98" s="231" t="s">
        <v>4872</v>
      </c>
      <c r="D98" s="231" t="s">
        <v>4873</v>
      </c>
      <c r="E98" s="231" t="s">
        <v>20</v>
      </c>
      <c r="F98" s="231" t="s">
        <v>20</v>
      </c>
      <c r="G98" s="231" t="s">
        <v>20</v>
      </c>
      <c r="H98" s="231" t="s">
        <v>4874</v>
      </c>
      <c r="I98" s="231" t="s">
        <v>20</v>
      </c>
      <c r="J98" s="231" t="s">
        <v>4875</v>
      </c>
      <c r="K98" s="234" t="str">
        <f>IF(COUNTIF(L98:AY98,"&lt;&gt;")=0,"",SUMPRODUCT(((Recommendations[ImplStatus]="Implemented")+(Recommendations[ImplStatus]="Compensated"))*ISNUMBER(MATCH(Recommendations[Id],L98:AY98,0)))/COUNTIF(L98:AY98,"&lt;&gt;"))</f>
        <v/>
      </c>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47"/>
    </row>
    <row r="99" spans="1:51" ht="60" customHeight="1" x14ac:dyDescent="0.35">
      <c r="A99" s="243" t="s">
        <v>4876</v>
      </c>
      <c r="B99" s="231" t="s">
        <v>4877</v>
      </c>
      <c r="C99" s="231" t="s">
        <v>4878</v>
      </c>
      <c r="D99" s="231" t="s">
        <v>4879</v>
      </c>
      <c r="E99" s="231" t="s">
        <v>4880</v>
      </c>
      <c r="F99" s="231" t="s">
        <v>20</v>
      </c>
      <c r="G99" s="231" t="s">
        <v>20</v>
      </c>
      <c r="H99" s="231" t="s">
        <v>4881</v>
      </c>
      <c r="I99" s="231" t="s">
        <v>20</v>
      </c>
      <c r="J99" s="231" t="s">
        <v>4882</v>
      </c>
      <c r="K99" s="234" t="str">
        <f>IF(COUNTIF(L99:AY99,"&lt;&gt;")=0,"",SUMPRODUCT(((Recommendations[ImplStatus]="Implemented")+(Recommendations[ImplStatus]="Compensated"))*ISNUMBER(MATCH(Recommendations[Id],L99:AY99,0)))/COUNTIF(L99:AY99,"&lt;&gt;"))</f>
        <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47"/>
    </row>
    <row r="100" spans="1:51" ht="60" customHeight="1" x14ac:dyDescent="0.35">
      <c r="A100" s="243" t="s">
        <v>4883</v>
      </c>
      <c r="B100" s="231" t="s">
        <v>4884</v>
      </c>
      <c r="C100" s="231" t="s">
        <v>4885</v>
      </c>
      <c r="D100" s="231" t="s">
        <v>20</v>
      </c>
      <c r="E100" s="231" t="s">
        <v>20</v>
      </c>
      <c r="F100" s="231" t="s">
        <v>20</v>
      </c>
      <c r="G100" s="231" t="s">
        <v>20</v>
      </c>
      <c r="H100" s="231" t="s">
        <v>4886</v>
      </c>
      <c r="I100" s="231" t="s">
        <v>4887</v>
      </c>
      <c r="J100" s="231" t="s">
        <v>4888</v>
      </c>
      <c r="K100" s="234" t="str">
        <f>IF(COUNTIF(L100:AY100,"&lt;&gt;")=0,"",SUMPRODUCT(((Recommendations[ImplStatus]="Implemented")+(Recommendations[ImplStatus]="Compensated"))*ISNUMBER(MATCH(Recommendations[Id],L100:AY100,0)))/COUNTIF(L100:AY100,"&lt;&gt;"))</f>
        <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47"/>
    </row>
    <row r="101" spans="1:51" ht="60" customHeight="1" x14ac:dyDescent="0.35">
      <c r="A101" s="243" t="s">
        <v>4889</v>
      </c>
      <c r="B101" s="231" t="s">
        <v>4890</v>
      </c>
      <c r="C101" s="231" t="s">
        <v>4891</v>
      </c>
      <c r="D101" s="231" t="s">
        <v>20</v>
      </c>
      <c r="E101" s="231" t="s">
        <v>20</v>
      </c>
      <c r="F101" s="231" t="s">
        <v>20</v>
      </c>
      <c r="G101" s="231" t="s">
        <v>20</v>
      </c>
      <c r="H101" s="231" t="s">
        <v>4892</v>
      </c>
      <c r="I101" s="231" t="s">
        <v>4813</v>
      </c>
      <c r="J101" s="231" t="s">
        <v>4893</v>
      </c>
      <c r="K101" s="234" t="str">
        <f>IF(COUNTIF(L101:AY101,"&lt;&gt;")=0,"",SUMPRODUCT(((Recommendations[ImplStatus]="Implemented")+(Recommendations[ImplStatus]="Compensated"))*ISNUMBER(MATCH(Recommendations[Id],L101:AY101,0)))/COUNTIF(L101:AY101,"&lt;&gt;"))</f>
        <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47"/>
    </row>
    <row r="102" spans="1:51" ht="60" customHeight="1" x14ac:dyDescent="0.35">
      <c r="A102" s="243" t="s">
        <v>4894</v>
      </c>
      <c r="B102" s="231" t="s">
        <v>4895</v>
      </c>
      <c r="C102" s="231" t="s">
        <v>4896</v>
      </c>
      <c r="D102" s="231" t="s">
        <v>4897</v>
      </c>
      <c r="E102" s="231" t="s">
        <v>20</v>
      </c>
      <c r="F102" s="231" t="s">
        <v>20</v>
      </c>
      <c r="G102" s="231" t="s">
        <v>20</v>
      </c>
      <c r="H102" s="231" t="s">
        <v>4898</v>
      </c>
      <c r="I102" s="231" t="s">
        <v>20</v>
      </c>
      <c r="J102" s="231" t="s">
        <v>4899</v>
      </c>
      <c r="K102" s="234" t="str">
        <f>IF(COUNTIF(L102:AY102,"&lt;&gt;")=0,"",SUMPRODUCT(((Recommendations[ImplStatus]="Implemented")+(Recommendations[ImplStatus]="Compensated"))*ISNUMBER(MATCH(Recommendations[Id],L102:AY102,0)))/COUNTIF(L102:AY102,"&lt;&gt;"))</f>
        <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47"/>
    </row>
    <row r="103" spans="1:51" ht="60" customHeight="1" x14ac:dyDescent="0.35">
      <c r="A103" s="243" t="s">
        <v>4900</v>
      </c>
      <c r="B103" s="231" t="s">
        <v>4901</v>
      </c>
      <c r="C103" s="231" t="s">
        <v>4902</v>
      </c>
      <c r="D103" s="231" t="s">
        <v>4897</v>
      </c>
      <c r="E103" s="231" t="s">
        <v>20</v>
      </c>
      <c r="F103" s="231" t="s">
        <v>4903</v>
      </c>
      <c r="G103" s="231" t="s">
        <v>20</v>
      </c>
      <c r="H103" s="231" t="s">
        <v>4904</v>
      </c>
      <c r="I103" s="231" t="s">
        <v>4905</v>
      </c>
      <c r="J103" s="231" t="s">
        <v>4906</v>
      </c>
      <c r="K103" s="234" t="str">
        <f>IF(COUNTIF(L103:AY103,"&lt;&gt;")=0,"",SUMPRODUCT(((Recommendations[ImplStatus]="Implemented")+(Recommendations[ImplStatus]="Compensated"))*ISNUMBER(MATCH(Recommendations[Id],L103:AY103,0)))/COUNTIF(L103:AY103,"&lt;&gt;"))</f>
        <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47"/>
    </row>
    <row r="104" spans="1:51" ht="60" customHeight="1" outlineLevel="1" x14ac:dyDescent="0.35">
      <c r="A104" s="242" t="s">
        <v>1776</v>
      </c>
      <c r="B104" s="230" t="s">
        <v>4907</v>
      </c>
      <c r="C104" s="230"/>
      <c r="D104" s="230"/>
      <c r="E104" s="230"/>
      <c r="F104" s="230"/>
      <c r="G104" s="230"/>
      <c r="H104" s="230"/>
      <c r="I104" s="230"/>
      <c r="J104" s="230"/>
      <c r="K104" s="233" t="str">
        <f>IF(COUNTIF(L104:AY104,"&lt;&gt;")=0,"",SUMPRODUCT(((Recommendations[ImplStatus]="Implemented")+(Recommendations[ImplStatus]="Compensated"))*ISNUMBER(MATCH(Recommendations[Id],L104:AY104,0)))/COUNTIF(L104:AY104,"&lt;&gt;"))</f>
        <v/>
      </c>
      <c r="L104" s="236"/>
      <c r="M104" s="236"/>
      <c r="N104" s="236"/>
      <c r="O104" s="236"/>
      <c r="P104" s="236"/>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46"/>
    </row>
    <row r="105" spans="1:51" ht="60" customHeight="1" x14ac:dyDescent="0.35">
      <c r="A105" s="243" t="s">
        <v>4908</v>
      </c>
      <c r="B105" s="231" t="s">
        <v>4909</v>
      </c>
      <c r="C105" s="231" t="s">
        <v>4910</v>
      </c>
      <c r="D105" s="231" t="s">
        <v>4911</v>
      </c>
      <c r="E105" s="231" t="s">
        <v>4912</v>
      </c>
      <c r="F105" s="231" t="s">
        <v>20</v>
      </c>
      <c r="G105" s="231" t="s">
        <v>20</v>
      </c>
      <c r="H105" s="231" t="s">
        <v>4913</v>
      </c>
      <c r="I105" s="231" t="s">
        <v>4914</v>
      </c>
      <c r="J105" s="231" t="s">
        <v>4915</v>
      </c>
      <c r="K105" s="234" t="str">
        <f>IF(COUNTIF(L105:AY105,"&lt;&gt;")=0,"",SUMPRODUCT(((Recommendations[ImplStatus]="Implemented")+(Recommendations[ImplStatus]="Compensated"))*ISNUMBER(MATCH(Recommendations[Id],L105:AY105,0)))/COUNTIF(L105:AY105,"&lt;&gt;"))</f>
        <v/>
      </c>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47"/>
    </row>
    <row r="106" spans="1:51" ht="60" customHeight="1" outlineLevel="1" x14ac:dyDescent="0.35">
      <c r="A106" s="241" t="s">
        <v>4916</v>
      </c>
      <c r="B106" s="229" t="s">
        <v>4917</v>
      </c>
      <c r="C106" s="229"/>
      <c r="D106" s="229"/>
      <c r="E106" s="229"/>
      <c r="F106" s="229"/>
      <c r="G106" s="229"/>
      <c r="H106" s="229"/>
      <c r="I106" s="229"/>
      <c r="J106" s="229"/>
      <c r="K106" s="232" t="str">
        <f>IF(COUNTIF(L106:AY106,"&lt;&gt;")=0,"",SUMPRODUCT(((Recommendations[ImplStatus]="Implemented")+(Recommendations[ImplStatus]="Compensated"))*ISNUMBER(MATCH(Recommendations[Id],L106:AY106,0)))/COUNTIF(L106:AY106,"&lt;&gt;"))</f>
        <v/>
      </c>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45"/>
    </row>
    <row r="107" spans="1:51" ht="60" customHeight="1" outlineLevel="1" x14ac:dyDescent="0.35">
      <c r="A107" s="242" t="s">
        <v>1790</v>
      </c>
      <c r="B107" s="230" t="s">
        <v>4918</v>
      </c>
      <c r="C107" s="230"/>
      <c r="D107" s="230"/>
      <c r="E107" s="230"/>
      <c r="F107" s="230"/>
      <c r="G107" s="230"/>
      <c r="H107" s="230"/>
      <c r="I107" s="230"/>
      <c r="J107" s="230"/>
      <c r="K107" s="233" t="str">
        <f>IF(COUNTIF(L107:AY107,"&lt;&gt;")=0,"",SUMPRODUCT(((Recommendations[ImplStatus]="Implemented")+(Recommendations[ImplStatus]="Compensated"))*ISNUMBER(MATCH(Recommendations[Id],L107:AY107,0)))/COUNTIF(L107:AY107,"&lt;&gt;"))</f>
        <v/>
      </c>
      <c r="L107" s="236"/>
      <c r="M107" s="236"/>
      <c r="N107" s="236"/>
      <c r="O107" s="236"/>
      <c r="P107" s="236"/>
      <c r="Q107" s="236"/>
      <c r="R107" s="236"/>
      <c r="S107" s="236"/>
      <c r="T107" s="236"/>
      <c r="U107" s="236"/>
      <c r="V107" s="236"/>
      <c r="W107" s="236"/>
      <c r="X107" s="236"/>
      <c r="Y107" s="236"/>
      <c r="Z107" s="236"/>
      <c r="AA107" s="236"/>
      <c r="AB107" s="236"/>
      <c r="AC107" s="236"/>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46"/>
    </row>
    <row r="108" spans="1:51" ht="60" customHeight="1" x14ac:dyDescent="0.35">
      <c r="A108" s="243" t="s">
        <v>4919</v>
      </c>
      <c r="B108" s="231" t="s">
        <v>4920</v>
      </c>
      <c r="C108" s="231" t="s">
        <v>4921</v>
      </c>
      <c r="D108" s="231" t="s">
        <v>4585</v>
      </c>
      <c r="E108" s="231" t="s">
        <v>4371</v>
      </c>
      <c r="F108" s="231" t="s">
        <v>20</v>
      </c>
      <c r="G108" s="231" t="s">
        <v>20</v>
      </c>
      <c r="H108" s="231" t="s">
        <v>4922</v>
      </c>
      <c r="I108" s="231" t="s">
        <v>20</v>
      </c>
      <c r="J108" s="231" t="s">
        <v>4923</v>
      </c>
      <c r="K108" s="234" t="str">
        <f>IF(COUNTIF(L108:AY108,"&lt;&gt;")=0,"",SUMPRODUCT(((Recommendations[ImplStatus]="Implemented")+(Recommendations[ImplStatus]="Compensated"))*ISNUMBER(MATCH(Recommendations[Id],L108:AY108,0)))/COUNTIF(L108:AY108,"&lt;&gt;"))</f>
        <v/>
      </c>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47"/>
    </row>
    <row r="109" spans="1:51" ht="60" customHeight="1" x14ac:dyDescent="0.35">
      <c r="A109" s="243" t="s">
        <v>4924</v>
      </c>
      <c r="B109" s="231" t="s">
        <v>4925</v>
      </c>
      <c r="C109" s="231" t="s">
        <v>4926</v>
      </c>
      <c r="D109" s="231" t="s">
        <v>4377</v>
      </c>
      <c r="E109" s="231" t="s">
        <v>20</v>
      </c>
      <c r="F109" s="231" t="s">
        <v>4379</v>
      </c>
      <c r="G109" s="231" t="s">
        <v>20</v>
      </c>
      <c r="H109" s="231" t="s">
        <v>4927</v>
      </c>
      <c r="I109" s="231" t="s">
        <v>20</v>
      </c>
      <c r="J109" s="231" t="s">
        <v>4928</v>
      </c>
      <c r="K109" s="234" t="str">
        <f>IF(COUNTIF(L109:AY109,"&lt;&gt;")=0,"",SUMPRODUCT(((Recommendations[ImplStatus]="Implemented")+(Recommendations[ImplStatus]="Compensated"))*ISNUMBER(MATCH(Recommendations[Id],L109:AY109,0)))/COUNTIF(L109:AY109,"&lt;&gt;"))</f>
        <v/>
      </c>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47"/>
    </row>
    <row r="110" spans="1:51" ht="60" customHeight="1" outlineLevel="1" x14ac:dyDescent="0.35">
      <c r="A110" s="242" t="s">
        <v>1794</v>
      </c>
      <c r="B110" s="230" t="s">
        <v>4929</v>
      </c>
      <c r="C110" s="230"/>
      <c r="D110" s="230"/>
      <c r="E110" s="230"/>
      <c r="F110" s="230"/>
      <c r="G110" s="230"/>
      <c r="H110" s="230"/>
      <c r="I110" s="230"/>
      <c r="J110" s="230"/>
      <c r="K110" s="233" t="str">
        <f>IF(COUNTIF(L110:AY110,"&lt;&gt;")=0,"",SUMPRODUCT(((Recommendations[ImplStatus]="Implemented")+(Recommendations[ImplStatus]="Compensated"))*ISNUMBER(MATCH(Recommendations[Id],L110:AY110,0)))/COUNTIF(L110:AY110,"&lt;&gt;"))</f>
        <v/>
      </c>
      <c r="L110" s="236"/>
      <c r="M110" s="236"/>
      <c r="N110" s="236"/>
      <c r="O110" s="236"/>
      <c r="P110" s="236"/>
      <c r="Q110" s="236"/>
      <c r="R110" s="236"/>
      <c r="S110" s="236"/>
      <c r="T110" s="236"/>
      <c r="U110" s="236"/>
      <c r="V110" s="236"/>
      <c r="W110" s="236"/>
      <c r="X110" s="236"/>
      <c r="Y110" s="236"/>
      <c r="Z110" s="236"/>
      <c r="AA110" s="236"/>
      <c r="AB110" s="236"/>
      <c r="AC110" s="236"/>
      <c r="AD110" s="236"/>
      <c r="AE110" s="236"/>
      <c r="AF110" s="236"/>
      <c r="AG110" s="236"/>
      <c r="AH110" s="236"/>
      <c r="AI110" s="236"/>
      <c r="AJ110" s="236"/>
      <c r="AK110" s="236"/>
      <c r="AL110" s="236"/>
      <c r="AM110" s="236"/>
      <c r="AN110" s="236"/>
      <c r="AO110" s="236"/>
      <c r="AP110" s="236"/>
      <c r="AQ110" s="236"/>
      <c r="AR110" s="236"/>
      <c r="AS110" s="236"/>
      <c r="AT110" s="236"/>
      <c r="AU110" s="236"/>
      <c r="AV110" s="236"/>
      <c r="AW110" s="236"/>
      <c r="AX110" s="236"/>
      <c r="AY110" s="246"/>
    </row>
    <row r="111" spans="1:51" ht="60" customHeight="1" x14ac:dyDescent="0.35">
      <c r="A111" s="243" t="s">
        <v>4930</v>
      </c>
      <c r="B111" s="231" t="s">
        <v>4931</v>
      </c>
      <c r="C111" s="231" t="s">
        <v>4932</v>
      </c>
      <c r="D111" s="231" t="s">
        <v>4933</v>
      </c>
      <c r="E111" s="231" t="s">
        <v>20</v>
      </c>
      <c r="F111" s="231" t="s">
        <v>4934</v>
      </c>
      <c r="G111" s="231" t="s">
        <v>20</v>
      </c>
      <c r="H111" s="231" t="s">
        <v>4935</v>
      </c>
      <c r="I111" s="231" t="s">
        <v>4936</v>
      </c>
      <c r="J111" s="231" t="s">
        <v>4937</v>
      </c>
      <c r="K111" s="234" t="str">
        <f>IF(COUNTIF(L111:AY111,"&lt;&gt;")=0,"",SUMPRODUCT(((Recommendations[ImplStatus]="Implemented")+(Recommendations[ImplStatus]="Compensated"))*ISNUMBER(MATCH(Recommendations[Id],L111:AY111,0)))/COUNTIF(L111:AY111,"&lt;&gt;"))</f>
        <v/>
      </c>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47"/>
    </row>
    <row r="112" spans="1:51" ht="60" customHeight="1" x14ac:dyDescent="0.35">
      <c r="A112" s="243" t="s">
        <v>4938</v>
      </c>
      <c r="B112" s="231" t="s">
        <v>4939</v>
      </c>
      <c r="C112" s="231" t="s">
        <v>4940</v>
      </c>
      <c r="D112" s="231" t="s">
        <v>4941</v>
      </c>
      <c r="E112" s="231" t="s">
        <v>20</v>
      </c>
      <c r="F112" s="231" t="s">
        <v>20</v>
      </c>
      <c r="G112" s="231" t="s">
        <v>20</v>
      </c>
      <c r="H112" s="231" t="s">
        <v>4942</v>
      </c>
      <c r="I112" s="231" t="s">
        <v>20</v>
      </c>
      <c r="J112" s="231" t="s">
        <v>4943</v>
      </c>
      <c r="K112" s="234" t="str">
        <f>IF(COUNTIF(L112:AY112,"&lt;&gt;")=0,"",SUMPRODUCT(((Recommendations[ImplStatus]="Implemented")+(Recommendations[ImplStatus]="Compensated"))*ISNUMBER(MATCH(Recommendations[Id],L112:AY112,0)))/COUNTIF(L112:AY112,"&lt;&gt;"))</f>
        <v/>
      </c>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47"/>
    </row>
    <row r="113" spans="1:51" ht="60" customHeight="1" x14ac:dyDescent="0.35">
      <c r="A113" s="243" t="s">
        <v>4944</v>
      </c>
      <c r="B113" s="231" t="s">
        <v>4945</v>
      </c>
      <c r="C113" s="231" t="s">
        <v>4946</v>
      </c>
      <c r="D113" s="231" t="s">
        <v>4947</v>
      </c>
      <c r="E113" s="231" t="s">
        <v>20</v>
      </c>
      <c r="F113" s="231" t="s">
        <v>20</v>
      </c>
      <c r="G113" s="231" t="s">
        <v>20</v>
      </c>
      <c r="H113" s="231" t="s">
        <v>4948</v>
      </c>
      <c r="I113" s="231" t="s">
        <v>4949</v>
      </c>
      <c r="J113" s="231" t="s">
        <v>4950</v>
      </c>
      <c r="K113" s="234" t="str">
        <f>IF(COUNTIF(L113:AY113,"&lt;&gt;")=0,"",SUMPRODUCT(((Recommendations[ImplStatus]="Implemented")+(Recommendations[ImplStatus]="Compensated"))*ISNUMBER(MATCH(Recommendations[Id],L113:AY113,0)))/COUNTIF(L113:AY113,"&lt;&gt;"))</f>
        <v/>
      </c>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37"/>
      <c r="AY113" s="247"/>
    </row>
    <row r="114" spans="1:51" ht="60" customHeight="1" x14ac:dyDescent="0.35">
      <c r="A114" s="243" t="s">
        <v>4951</v>
      </c>
      <c r="B114" s="231" t="s">
        <v>4952</v>
      </c>
      <c r="C114" s="231" t="s">
        <v>4953</v>
      </c>
      <c r="D114" s="231" t="s">
        <v>4954</v>
      </c>
      <c r="E114" s="231" t="s">
        <v>20</v>
      </c>
      <c r="F114" s="231" t="s">
        <v>20</v>
      </c>
      <c r="G114" s="231" t="s">
        <v>4955</v>
      </c>
      <c r="H114" s="231" t="s">
        <v>4956</v>
      </c>
      <c r="I114" s="231" t="s">
        <v>4957</v>
      </c>
      <c r="J114" s="231" t="s">
        <v>4958</v>
      </c>
      <c r="K114" s="234" t="str">
        <f>IF(COUNTIF(L114:AY114,"&lt;&gt;")=0,"",SUMPRODUCT(((Recommendations[ImplStatus]="Implemented")+(Recommendations[ImplStatus]="Compensated"))*ISNUMBER(MATCH(Recommendations[Id],L114:AY114,0)))/COUNTIF(L114:AY114,"&lt;&gt;"))</f>
        <v/>
      </c>
      <c r="L114" s="237"/>
      <c r="M114" s="237"/>
      <c r="N114" s="237"/>
      <c r="O114" s="237"/>
      <c r="P114" s="237"/>
      <c r="Q114" s="237"/>
      <c r="R114" s="237"/>
      <c r="S114" s="237"/>
      <c r="T114" s="237"/>
      <c r="U114" s="237"/>
      <c r="V114" s="237"/>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37"/>
      <c r="AY114" s="247"/>
    </row>
    <row r="115" spans="1:51" ht="60" customHeight="1" x14ac:dyDescent="0.35">
      <c r="A115" s="243" t="s">
        <v>4959</v>
      </c>
      <c r="B115" s="231" t="s">
        <v>4960</v>
      </c>
      <c r="C115" s="231" t="s">
        <v>4961</v>
      </c>
      <c r="D115" s="231" t="s">
        <v>4962</v>
      </c>
      <c r="E115" s="231" t="s">
        <v>20</v>
      </c>
      <c r="F115" s="231" t="s">
        <v>4963</v>
      </c>
      <c r="G115" s="231" t="s">
        <v>20</v>
      </c>
      <c r="H115" s="231" t="s">
        <v>4964</v>
      </c>
      <c r="I115" s="231" t="s">
        <v>4964</v>
      </c>
      <c r="J115" s="231" t="s">
        <v>4965</v>
      </c>
      <c r="K115" s="234" t="str">
        <f>IF(COUNTIF(L115:AY115,"&lt;&gt;")=0,"",SUMPRODUCT(((Recommendations[ImplStatus]="Implemented")+(Recommendations[ImplStatus]="Compensated"))*ISNUMBER(MATCH(Recommendations[Id],L115:AY115,0)))/COUNTIF(L115:AY115,"&lt;&gt;"))</f>
        <v/>
      </c>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37"/>
      <c r="AJ115" s="237"/>
      <c r="AK115" s="237"/>
      <c r="AL115" s="237"/>
      <c r="AM115" s="237"/>
      <c r="AN115" s="237"/>
      <c r="AO115" s="237"/>
      <c r="AP115" s="237"/>
      <c r="AQ115" s="237"/>
      <c r="AR115" s="237"/>
      <c r="AS115" s="237"/>
      <c r="AT115" s="237"/>
      <c r="AU115" s="237"/>
      <c r="AV115" s="237"/>
      <c r="AW115" s="237"/>
      <c r="AX115" s="237"/>
      <c r="AY115" s="247"/>
    </row>
    <row r="116" spans="1:51" ht="60" customHeight="1" outlineLevel="1" x14ac:dyDescent="0.35">
      <c r="A116" s="242" t="s">
        <v>1798</v>
      </c>
      <c r="B116" s="230" t="s">
        <v>4966</v>
      </c>
      <c r="C116" s="230"/>
      <c r="D116" s="230"/>
      <c r="E116" s="230"/>
      <c r="F116" s="230"/>
      <c r="G116" s="230"/>
      <c r="H116" s="230"/>
      <c r="I116" s="230"/>
      <c r="J116" s="230"/>
      <c r="K116" s="233" t="str">
        <f>IF(COUNTIF(L116:AY116,"&lt;&gt;")=0,"",SUMPRODUCT(((Recommendations[ImplStatus]="Implemented")+(Recommendations[ImplStatus]="Compensated"))*ISNUMBER(MATCH(Recommendations[Id],L116:AY116,0)))/COUNTIF(L116:AY116,"&lt;&gt;"))</f>
        <v/>
      </c>
      <c r="L116" s="236"/>
      <c r="M116" s="236"/>
      <c r="N116" s="236"/>
      <c r="O116" s="236"/>
      <c r="P116" s="236"/>
      <c r="Q116" s="236"/>
      <c r="R116" s="236"/>
      <c r="S116" s="236"/>
      <c r="T116" s="236"/>
      <c r="U116" s="236"/>
      <c r="V116" s="236"/>
      <c r="W116" s="236"/>
      <c r="X116" s="236"/>
      <c r="Y116" s="236"/>
      <c r="Z116" s="236"/>
      <c r="AA116" s="236"/>
      <c r="AB116" s="236"/>
      <c r="AC116" s="236"/>
      <c r="AD116" s="236"/>
      <c r="AE116" s="236"/>
      <c r="AF116" s="236"/>
      <c r="AG116" s="236"/>
      <c r="AH116" s="236"/>
      <c r="AI116" s="236"/>
      <c r="AJ116" s="236"/>
      <c r="AK116" s="236"/>
      <c r="AL116" s="236"/>
      <c r="AM116" s="236"/>
      <c r="AN116" s="236"/>
      <c r="AO116" s="236"/>
      <c r="AP116" s="236"/>
      <c r="AQ116" s="236"/>
      <c r="AR116" s="236"/>
      <c r="AS116" s="236"/>
      <c r="AT116" s="236"/>
      <c r="AU116" s="236"/>
      <c r="AV116" s="236"/>
      <c r="AW116" s="236"/>
      <c r="AX116" s="236"/>
      <c r="AY116" s="246"/>
    </row>
    <row r="117" spans="1:51" ht="60" customHeight="1" x14ac:dyDescent="0.35">
      <c r="A117" s="243" t="s">
        <v>4967</v>
      </c>
      <c r="B117" s="231" t="s">
        <v>4968</v>
      </c>
      <c r="C117" s="231" t="s">
        <v>4969</v>
      </c>
      <c r="D117" s="231" t="s">
        <v>4970</v>
      </c>
      <c r="E117" s="231" t="s">
        <v>20</v>
      </c>
      <c r="F117" s="231" t="s">
        <v>4971</v>
      </c>
      <c r="G117" s="231" t="s">
        <v>4972</v>
      </c>
      <c r="H117" s="231" t="s">
        <v>4973</v>
      </c>
      <c r="I117" s="231" t="s">
        <v>4974</v>
      </c>
      <c r="J117" s="231" t="s">
        <v>4975</v>
      </c>
      <c r="K117" s="234" t="str">
        <f>IF(COUNTIF(L117:AY117,"&lt;&gt;")=0,"",SUMPRODUCT(((Recommendations[ImplStatus]="Implemented")+(Recommendations[ImplStatus]="Compensated"))*ISNUMBER(MATCH(Recommendations[Id],L117:AY117,0)))/COUNTIF(L117:AY117,"&lt;&gt;"))</f>
        <v/>
      </c>
      <c r="L117" s="237"/>
      <c r="M117" s="237"/>
      <c r="N117" s="237"/>
      <c r="O117" s="237"/>
      <c r="P117" s="237"/>
      <c r="Q117" s="237"/>
      <c r="R117" s="237"/>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47"/>
    </row>
    <row r="118" spans="1:51" ht="60" customHeight="1" x14ac:dyDescent="0.35">
      <c r="A118" s="243" t="s">
        <v>4976</v>
      </c>
      <c r="B118" s="231" t="s">
        <v>4977</v>
      </c>
      <c r="C118" s="231" t="s">
        <v>4978</v>
      </c>
      <c r="D118" s="231" t="s">
        <v>4979</v>
      </c>
      <c r="E118" s="231" t="s">
        <v>20</v>
      </c>
      <c r="F118" s="231" t="s">
        <v>20</v>
      </c>
      <c r="G118" s="231" t="s">
        <v>20</v>
      </c>
      <c r="H118" s="231" t="s">
        <v>4980</v>
      </c>
      <c r="I118" s="231" t="s">
        <v>4813</v>
      </c>
      <c r="J118" s="231" t="s">
        <v>4981</v>
      </c>
      <c r="K118" s="234" t="str">
        <f>IF(COUNTIF(L118:AY118,"&lt;&gt;")=0,"",SUMPRODUCT(((Recommendations[ImplStatus]="Implemented")+(Recommendations[ImplStatus]="Compensated"))*ISNUMBER(MATCH(Recommendations[Id],L118:AY118,0)))/COUNTIF(L118:AY118,"&lt;&gt;"))</f>
        <v/>
      </c>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47"/>
    </row>
    <row r="119" spans="1:51" ht="60" customHeight="1" x14ac:dyDescent="0.35">
      <c r="A119" s="243" t="s">
        <v>4982</v>
      </c>
      <c r="B119" s="231" t="s">
        <v>4983</v>
      </c>
      <c r="C119" s="231" t="s">
        <v>4984</v>
      </c>
      <c r="D119" s="231" t="s">
        <v>4985</v>
      </c>
      <c r="E119" s="231" t="s">
        <v>20</v>
      </c>
      <c r="F119" s="231" t="s">
        <v>4986</v>
      </c>
      <c r="G119" s="231" t="s">
        <v>20</v>
      </c>
      <c r="H119" s="231" t="s">
        <v>4987</v>
      </c>
      <c r="I119" s="231" t="s">
        <v>4988</v>
      </c>
      <c r="J119" s="231" t="s">
        <v>4989</v>
      </c>
      <c r="K119" s="234" t="str">
        <f>IF(COUNTIF(L119:AY119,"&lt;&gt;")=0,"",SUMPRODUCT(((Recommendations[ImplStatus]="Implemented")+(Recommendations[ImplStatus]="Compensated"))*ISNUMBER(MATCH(Recommendations[Id],L119:AY119,0)))/COUNTIF(L119:AY119,"&lt;&gt;"))</f>
        <v/>
      </c>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47"/>
    </row>
    <row r="120" spans="1:51" ht="60" customHeight="1" outlineLevel="1" x14ac:dyDescent="0.35">
      <c r="A120" s="242" t="s">
        <v>1802</v>
      </c>
      <c r="B120" s="230" t="s">
        <v>4990</v>
      </c>
      <c r="C120" s="230"/>
      <c r="D120" s="230"/>
      <c r="E120" s="230"/>
      <c r="F120" s="230"/>
      <c r="G120" s="230"/>
      <c r="H120" s="230"/>
      <c r="I120" s="230"/>
      <c r="J120" s="230"/>
      <c r="K120" s="233" t="str">
        <f>IF(COUNTIF(L120:AY120,"&lt;&gt;")=0,"",SUMPRODUCT(((Recommendations[ImplStatus]="Implemented")+(Recommendations[ImplStatus]="Compensated"))*ISNUMBER(MATCH(Recommendations[Id],L120:AY120,0)))/COUNTIF(L120:AY120,"&lt;&gt;"))</f>
        <v/>
      </c>
      <c r="L120" s="236"/>
      <c r="M120" s="236"/>
      <c r="N120" s="236"/>
      <c r="O120" s="236"/>
      <c r="P120" s="236"/>
      <c r="Q120" s="236"/>
      <c r="R120" s="236"/>
      <c r="S120" s="236"/>
      <c r="T120" s="236"/>
      <c r="U120" s="236"/>
      <c r="V120" s="236"/>
      <c r="W120" s="236"/>
      <c r="X120" s="236"/>
      <c r="Y120" s="236"/>
      <c r="Z120" s="236"/>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36"/>
      <c r="AW120" s="236"/>
      <c r="AX120" s="236"/>
      <c r="AY120" s="246"/>
    </row>
    <row r="121" spans="1:51" ht="60" customHeight="1" x14ac:dyDescent="0.35">
      <c r="A121" s="243" t="s">
        <v>4991</v>
      </c>
      <c r="B121" s="231" t="s">
        <v>4992</v>
      </c>
      <c r="C121" s="231" t="s">
        <v>20</v>
      </c>
      <c r="D121" s="231" t="s">
        <v>20</v>
      </c>
      <c r="E121" s="231" t="s">
        <v>20</v>
      </c>
      <c r="F121" s="231" t="s">
        <v>20</v>
      </c>
      <c r="G121" s="231" t="s">
        <v>20</v>
      </c>
      <c r="H121" s="231" t="s">
        <v>20</v>
      </c>
      <c r="I121" s="231" t="s">
        <v>20</v>
      </c>
      <c r="J121" s="231" t="s">
        <v>20</v>
      </c>
      <c r="K121" s="234" t="str">
        <f>IF(COUNTIF(L121:AY121,"&lt;&gt;")=0,"",SUMPRODUCT(((Recommendations[ImplStatus]="Implemented")+(Recommendations[ImplStatus]="Compensated"))*ISNUMBER(MATCH(Recommendations[Id],L121:AY121,0)))/COUNTIF(L121:AY121,"&lt;&gt;"))</f>
        <v/>
      </c>
      <c r="L121" s="237"/>
      <c r="M121" s="237"/>
      <c r="N121" s="237"/>
      <c r="O121" s="237"/>
      <c r="P121" s="237"/>
      <c r="Q121" s="237"/>
      <c r="R121" s="237"/>
      <c r="S121" s="237"/>
      <c r="T121" s="237"/>
      <c r="U121" s="237"/>
      <c r="V121" s="237"/>
      <c r="W121" s="237"/>
      <c r="X121" s="237"/>
      <c r="Y121" s="237"/>
      <c r="Z121" s="237"/>
      <c r="AA121" s="237"/>
      <c r="AB121" s="237"/>
      <c r="AC121" s="237"/>
      <c r="AD121" s="237"/>
      <c r="AE121" s="237"/>
      <c r="AF121" s="237"/>
      <c r="AG121" s="237"/>
      <c r="AH121" s="237"/>
      <c r="AI121" s="237"/>
      <c r="AJ121" s="237"/>
      <c r="AK121" s="237"/>
      <c r="AL121" s="237"/>
      <c r="AM121" s="237"/>
      <c r="AN121" s="237"/>
      <c r="AO121" s="237"/>
      <c r="AP121" s="237"/>
      <c r="AQ121" s="237"/>
      <c r="AR121" s="237"/>
      <c r="AS121" s="237"/>
      <c r="AT121" s="237"/>
      <c r="AU121" s="237"/>
      <c r="AV121" s="237"/>
      <c r="AW121" s="237"/>
      <c r="AX121" s="237"/>
      <c r="AY121" s="247"/>
    </row>
    <row r="122" spans="1:51" ht="60" customHeight="1" x14ac:dyDescent="0.35">
      <c r="A122" s="243" t="s">
        <v>4993</v>
      </c>
      <c r="B122" s="231" t="s">
        <v>4994</v>
      </c>
      <c r="C122" s="231" t="s">
        <v>4995</v>
      </c>
      <c r="D122" s="231" t="s">
        <v>4996</v>
      </c>
      <c r="E122" s="231" t="s">
        <v>20</v>
      </c>
      <c r="F122" s="231" t="s">
        <v>4997</v>
      </c>
      <c r="G122" s="231" t="s">
        <v>20</v>
      </c>
      <c r="H122" s="231" t="s">
        <v>4998</v>
      </c>
      <c r="I122" s="231" t="s">
        <v>4999</v>
      </c>
      <c r="J122" s="231" t="s">
        <v>5000</v>
      </c>
      <c r="K122" s="234" t="str">
        <f>IF(COUNTIF(L122:AY122,"&lt;&gt;")=0,"",SUMPRODUCT(((Recommendations[ImplStatus]="Implemented")+(Recommendations[ImplStatus]="Compensated"))*ISNUMBER(MATCH(Recommendations[Id],L122:AY122,0)))/COUNTIF(L122:AY122,"&lt;&gt;"))</f>
        <v/>
      </c>
      <c r="L122" s="237"/>
      <c r="M122" s="237"/>
      <c r="N122" s="237"/>
      <c r="O122" s="237"/>
      <c r="P122" s="237"/>
      <c r="Q122" s="237"/>
      <c r="R122" s="237"/>
      <c r="S122" s="237"/>
      <c r="T122" s="237"/>
      <c r="U122" s="237"/>
      <c r="V122" s="237"/>
      <c r="W122" s="237"/>
      <c r="X122" s="237"/>
      <c r="Y122" s="237"/>
      <c r="Z122" s="237"/>
      <c r="AA122" s="237"/>
      <c r="AB122" s="237"/>
      <c r="AC122" s="237"/>
      <c r="AD122" s="237"/>
      <c r="AE122" s="237"/>
      <c r="AF122" s="237"/>
      <c r="AG122" s="237"/>
      <c r="AH122" s="237"/>
      <c r="AI122" s="237"/>
      <c r="AJ122" s="237"/>
      <c r="AK122" s="237"/>
      <c r="AL122" s="237"/>
      <c r="AM122" s="237"/>
      <c r="AN122" s="237"/>
      <c r="AO122" s="237"/>
      <c r="AP122" s="237"/>
      <c r="AQ122" s="237"/>
      <c r="AR122" s="237"/>
      <c r="AS122" s="237"/>
      <c r="AT122" s="237"/>
      <c r="AU122" s="237"/>
      <c r="AV122" s="237"/>
      <c r="AW122" s="237"/>
      <c r="AX122" s="237"/>
      <c r="AY122" s="247"/>
    </row>
    <row r="123" spans="1:51" ht="60" customHeight="1" x14ac:dyDescent="0.35">
      <c r="A123" s="243" t="s">
        <v>5001</v>
      </c>
      <c r="B123" s="231" t="s">
        <v>5002</v>
      </c>
      <c r="C123" s="231" t="s">
        <v>5003</v>
      </c>
      <c r="D123" s="231" t="s">
        <v>5004</v>
      </c>
      <c r="E123" s="231" t="s">
        <v>20</v>
      </c>
      <c r="F123" s="231" t="s">
        <v>5005</v>
      </c>
      <c r="G123" s="231" t="s">
        <v>20</v>
      </c>
      <c r="H123" s="231" t="s">
        <v>5006</v>
      </c>
      <c r="I123" s="231" t="s">
        <v>20</v>
      </c>
      <c r="J123" s="231" t="s">
        <v>5007</v>
      </c>
      <c r="K123" s="234" t="str">
        <f>IF(COUNTIF(L123:AY123,"&lt;&gt;")=0,"",SUMPRODUCT(((Recommendations[ImplStatus]="Implemented")+(Recommendations[ImplStatus]="Compensated"))*ISNUMBER(MATCH(Recommendations[Id],L123:AY123,0)))/COUNTIF(L123:AY123,"&lt;&gt;"))</f>
        <v/>
      </c>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37"/>
      <c r="AN123" s="237"/>
      <c r="AO123" s="237"/>
      <c r="AP123" s="237"/>
      <c r="AQ123" s="237"/>
      <c r="AR123" s="237"/>
      <c r="AS123" s="237"/>
      <c r="AT123" s="237"/>
      <c r="AU123" s="237"/>
      <c r="AV123" s="237"/>
      <c r="AW123" s="237"/>
      <c r="AX123" s="237"/>
      <c r="AY123" s="247"/>
    </row>
    <row r="124" spans="1:51" ht="60" customHeight="1" outlineLevel="1" x14ac:dyDescent="0.35">
      <c r="A124" s="242" t="s">
        <v>1806</v>
      </c>
      <c r="B124" s="230" t="s">
        <v>5008</v>
      </c>
      <c r="C124" s="230"/>
      <c r="D124" s="230"/>
      <c r="E124" s="230"/>
      <c r="F124" s="230"/>
      <c r="G124" s="230"/>
      <c r="H124" s="230"/>
      <c r="I124" s="230"/>
      <c r="J124" s="230"/>
      <c r="K124" s="233" t="str">
        <f>IF(COUNTIF(L124:AY124,"&lt;&gt;")=0,"",SUMPRODUCT(((Recommendations[ImplStatus]="Implemented")+(Recommendations[ImplStatus]="Compensated"))*ISNUMBER(MATCH(Recommendations[Id],L124:AY124,0)))/COUNTIF(L124:AY124,"&lt;&gt;"))</f>
        <v/>
      </c>
      <c r="L124" s="236"/>
      <c r="M124" s="236"/>
      <c r="N124" s="236"/>
      <c r="O124" s="236"/>
      <c r="P124" s="236"/>
      <c r="Q124" s="236"/>
      <c r="R124" s="236"/>
      <c r="S124" s="236"/>
      <c r="T124" s="236"/>
      <c r="U124" s="236"/>
      <c r="V124" s="236"/>
      <c r="W124" s="236"/>
      <c r="X124" s="236"/>
      <c r="Y124" s="236"/>
      <c r="Z124" s="236"/>
      <c r="AA124" s="236"/>
      <c r="AB124" s="236"/>
      <c r="AC124" s="236"/>
      <c r="AD124" s="236"/>
      <c r="AE124" s="236"/>
      <c r="AF124" s="236"/>
      <c r="AG124" s="236"/>
      <c r="AH124" s="236"/>
      <c r="AI124" s="236"/>
      <c r="AJ124" s="236"/>
      <c r="AK124" s="236"/>
      <c r="AL124" s="236"/>
      <c r="AM124" s="236"/>
      <c r="AN124" s="236"/>
      <c r="AO124" s="236"/>
      <c r="AP124" s="236"/>
      <c r="AQ124" s="236"/>
      <c r="AR124" s="236"/>
      <c r="AS124" s="236"/>
      <c r="AT124" s="236"/>
      <c r="AU124" s="236"/>
      <c r="AV124" s="236"/>
      <c r="AW124" s="236"/>
      <c r="AX124" s="236"/>
      <c r="AY124" s="246"/>
    </row>
    <row r="125" spans="1:51" ht="60" customHeight="1" x14ac:dyDescent="0.35">
      <c r="A125" s="243" t="s">
        <v>5009</v>
      </c>
      <c r="B125" s="231" t="s">
        <v>5010</v>
      </c>
      <c r="C125" s="231" t="s">
        <v>5011</v>
      </c>
      <c r="D125" s="231" t="s">
        <v>5012</v>
      </c>
      <c r="E125" s="231" t="s">
        <v>20</v>
      </c>
      <c r="F125" s="231" t="s">
        <v>20</v>
      </c>
      <c r="G125" s="231" t="s">
        <v>20</v>
      </c>
      <c r="H125" s="231" t="s">
        <v>5013</v>
      </c>
      <c r="I125" s="231" t="s">
        <v>20</v>
      </c>
      <c r="J125" s="231" t="s">
        <v>5014</v>
      </c>
      <c r="K125" s="234" t="str">
        <f>IF(COUNTIF(L125:AY125,"&lt;&gt;")=0,"",SUMPRODUCT(((Recommendations[ImplStatus]="Implemented")+(Recommendations[ImplStatus]="Compensated"))*ISNUMBER(MATCH(Recommendations[Id],L125:AY125,0)))/COUNTIF(L125:AY125,"&lt;&gt;"))</f>
        <v/>
      </c>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47"/>
    </row>
    <row r="126" spans="1:51" ht="60" customHeight="1" x14ac:dyDescent="0.35">
      <c r="A126" s="243" t="s">
        <v>5015</v>
      </c>
      <c r="B126" s="231" t="s">
        <v>5016</v>
      </c>
      <c r="C126" s="231" t="s">
        <v>5017</v>
      </c>
      <c r="D126" s="231" t="s">
        <v>5018</v>
      </c>
      <c r="E126" s="231" t="s">
        <v>20</v>
      </c>
      <c r="F126" s="231" t="s">
        <v>5019</v>
      </c>
      <c r="G126" s="231" t="s">
        <v>20</v>
      </c>
      <c r="H126" s="231" t="s">
        <v>5020</v>
      </c>
      <c r="I126" s="231" t="s">
        <v>5021</v>
      </c>
      <c r="J126" s="231" t="s">
        <v>5022</v>
      </c>
      <c r="K126" s="234" t="str">
        <f>IF(COUNTIF(L126:AY126,"&lt;&gt;")=0,"",SUMPRODUCT(((Recommendations[ImplStatus]="Implemented")+(Recommendations[ImplStatus]="Compensated"))*ISNUMBER(MATCH(Recommendations[Id],L126:AY126,0)))/COUNTIF(L126:AY126,"&lt;&gt;"))</f>
        <v/>
      </c>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47"/>
    </row>
    <row r="127" spans="1:51" ht="60" customHeight="1" x14ac:dyDescent="0.35">
      <c r="A127" s="243" t="s">
        <v>5023</v>
      </c>
      <c r="B127" s="231" t="s">
        <v>5024</v>
      </c>
      <c r="C127" s="231" t="s">
        <v>5025</v>
      </c>
      <c r="D127" s="231" t="s">
        <v>5026</v>
      </c>
      <c r="E127" s="231" t="s">
        <v>5027</v>
      </c>
      <c r="F127" s="231" t="s">
        <v>20</v>
      </c>
      <c r="G127" s="231" t="s">
        <v>20</v>
      </c>
      <c r="H127" s="231" t="s">
        <v>5028</v>
      </c>
      <c r="I127" s="231" t="s">
        <v>20</v>
      </c>
      <c r="J127" s="231" t="s">
        <v>5029</v>
      </c>
      <c r="K127" s="234" t="str">
        <f>IF(COUNTIF(L127:AY127,"&lt;&gt;")=0,"",SUMPRODUCT(((Recommendations[ImplStatus]="Implemented")+(Recommendations[ImplStatus]="Compensated"))*ISNUMBER(MATCH(Recommendations[Id],L127:AY127,0)))/COUNTIF(L127:AY127,"&lt;&gt;"))</f>
        <v/>
      </c>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47"/>
    </row>
    <row r="128" spans="1:51" ht="60" customHeight="1" x14ac:dyDescent="0.35">
      <c r="A128" s="243" t="s">
        <v>5030</v>
      </c>
      <c r="B128" s="231" t="s">
        <v>5031</v>
      </c>
      <c r="C128" s="231" t="s">
        <v>5032</v>
      </c>
      <c r="D128" s="231" t="s">
        <v>20</v>
      </c>
      <c r="E128" s="231" t="s">
        <v>20</v>
      </c>
      <c r="F128" s="231" t="s">
        <v>20</v>
      </c>
      <c r="G128" s="231" t="s">
        <v>20</v>
      </c>
      <c r="H128" s="231" t="s">
        <v>5033</v>
      </c>
      <c r="I128" s="231" t="s">
        <v>5034</v>
      </c>
      <c r="J128" s="231" t="s">
        <v>5035</v>
      </c>
      <c r="K128" s="234" t="str">
        <f>IF(COUNTIF(L128:AY128,"&lt;&gt;")=0,"",SUMPRODUCT(((Recommendations[ImplStatus]="Implemented")+(Recommendations[ImplStatus]="Compensated"))*ISNUMBER(MATCH(Recommendations[Id],L128:AY128,0)))/COUNTIF(L128:AY128,"&lt;&gt;"))</f>
        <v/>
      </c>
      <c r="L128" s="237"/>
      <c r="M128" s="237"/>
      <c r="N128" s="237"/>
      <c r="O128" s="237"/>
      <c r="P128" s="237"/>
      <c r="Q128" s="237"/>
      <c r="R128" s="237"/>
      <c r="S128" s="237"/>
      <c r="T128" s="237"/>
      <c r="U128" s="237"/>
      <c r="V128" s="237"/>
      <c r="W128" s="237"/>
      <c r="X128" s="237"/>
      <c r="Y128" s="237"/>
      <c r="Z128" s="237"/>
      <c r="AA128" s="237"/>
      <c r="AB128" s="237"/>
      <c r="AC128" s="237"/>
      <c r="AD128" s="237"/>
      <c r="AE128" s="237"/>
      <c r="AF128" s="237"/>
      <c r="AG128" s="237"/>
      <c r="AH128" s="237"/>
      <c r="AI128" s="237"/>
      <c r="AJ128" s="237"/>
      <c r="AK128" s="237"/>
      <c r="AL128" s="237"/>
      <c r="AM128" s="237"/>
      <c r="AN128" s="237"/>
      <c r="AO128" s="237"/>
      <c r="AP128" s="237"/>
      <c r="AQ128" s="237"/>
      <c r="AR128" s="237"/>
      <c r="AS128" s="237"/>
      <c r="AT128" s="237"/>
      <c r="AU128" s="237"/>
      <c r="AV128" s="237"/>
      <c r="AW128" s="237"/>
      <c r="AX128" s="237"/>
      <c r="AY128" s="247"/>
    </row>
    <row r="129" spans="1:51" ht="60" customHeight="1" x14ac:dyDescent="0.35">
      <c r="A129" s="243" t="s">
        <v>5036</v>
      </c>
      <c r="B129" s="231" t="s">
        <v>5037</v>
      </c>
      <c r="C129" s="231" t="s">
        <v>5038</v>
      </c>
      <c r="D129" s="231" t="s">
        <v>20</v>
      </c>
      <c r="E129" s="231" t="s">
        <v>5039</v>
      </c>
      <c r="F129" s="231" t="s">
        <v>20</v>
      </c>
      <c r="G129" s="231" t="s">
        <v>20</v>
      </c>
      <c r="H129" s="231" t="s">
        <v>5040</v>
      </c>
      <c r="I129" s="231" t="s">
        <v>20</v>
      </c>
      <c r="J129" s="231" t="s">
        <v>5041</v>
      </c>
      <c r="K129" s="234" t="str">
        <f>IF(COUNTIF(L129:AY129,"&lt;&gt;")=0,"",SUMPRODUCT(((Recommendations[ImplStatus]="Implemented")+(Recommendations[ImplStatus]="Compensated"))*ISNUMBER(MATCH(Recommendations[Id],L129:AY129,0)))/COUNTIF(L129:AY129,"&lt;&gt;"))</f>
        <v/>
      </c>
      <c r="L129" s="237"/>
      <c r="M129" s="237"/>
      <c r="N129" s="237"/>
      <c r="O129" s="237"/>
      <c r="P129" s="237"/>
      <c r="Q129" s="237"/>
      <c r="R129" s="237"/>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47"/>
    </row>
    <row r="130" spans="1:51" ht="60" customHeight="1" x14ac:dyDescent="0.35">
      <c r="A130" s="243" t="s">
        <v>5042</v>
      </c>
      <c r="B130" s="231" t="s">
        <v>5043</v>
      </c>
      <c r="C130" s="231" t="s">
        <v>5044</v>
      </c>
      <c r="D130" s="231" t="s">
        <v>20</v>
      </c>
      <c r="E130" s="231" t="s">
        <v>20</v>
      </c>
      <c r="F130" s="231" t="s">
        <v>20</v>
      </c>
      <c r="G130" s="231" t="s">
        <v>20</v>
      </c>
      <c r="H130" s="231" t="s">
        <v>5045</v>
      </c>
      <c r="I130" s="231" t="s">
        <v>20</v>
      </c>
      <c r="J130" s="231" t="s">
        <v>5046</v>
      </c>
      <c r="K130" s="234" t="str">
        <f>IF(COUNTIF(L130:AY130,"&lt;&gt;")=0,"",SUMPRODUCT(((Recommendations[ImplStatus]="Implemented")+(Recommendations[ImplStatus]="Compensated"))*ISNUMBER(MATCH(Recommendations[Id],L130:AY130,0)))/COUNTIF(L130:AY130,"&lt;&gt;"))</f>
        <v/>
      </c>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7"/>
      <c r="AS130" s="237"/>
      <c r="AT130" s="237"/>
      <c r="AU130" s="237"/>
      <c r="AV130" s="237"/>
      <c r="AW130" s="237"/>
      <c r="AX130" s="237"/>
      <c r="AY130" s="247"/>
    </row>
    <row r="131" spans="1:51" ht="60" customHeight="1" outlineLevel="1" x14ac:dyDescent="0.35">
      <c r="A131" s="241" t="s">
        <v>5047</v>
      </c>
      <c r="B131" s="229" t="s">
        <v>5048</v>
      </c>
      <c r="C131" s="229"/>
      <c r="D131" s="229"/>
      <c r="E131" s="229"/>
      <c r="F131" s="229"/>
      <c r="G131" s="229"/>
      <c r="H131" s="229"/>
      <c r="I131" s="229"/>
      <c r="J131" s="229"/>
      <c r="K131" s="232" t="str">
        <f>IF(COUNTIF(L131:AY131,"&lt;&gt;")=0,"",SUMPRODUCT(((Recommendations[ImplStatus]="Implemented")+(Recommendations[ImplStatus]="Compensated"))*ISNUMBER(MATCH(Recommendations[Id],L131:AY131,0)))/COUNTIF(L131:AY131,"&lt;&gt;"))</f>
        <v/>
      </c>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5"/>
      <c r="AW131" s="235"/>
      <c r="AX131" s="235"/>
      <c r="AY131" s="245"/>
    </row>
    <row r="132" spans="1:51" ht="60" customHeight="1" outlineLevel="1" x14ac:dyDescent="0.35">
      <c r="A132" s="242" t="s">
        <v>1824</v>
      </c>
      <c r="B132" s="230" t="s">
        <v>5049</v>
      </c>
      <c r="C132" s="230"/>
      <c r="D132" s="230"/>
      <c r="E132" s="230"/>
      <c r="F132" s="230"/>
      <c r="G132" s="230"/>
      <c r="H132" s="230"/>
      <c r="I132" s="230"/>
      <c r="J132" s="230"/>
      <c r="K132" s="233" t="str">
        <f>IF(COUNTIF(L132:AY132,"&lt;&gt;")=0,"",SUMPRODUCT(((Recommendations[ImplStatus]="Implemented")+(Recommendations[ImplStatus]="Compensated"))*ISNUMBER(MATCH(Recommendations[Id],L132:AY132,0)))/COUNTIF(L132:AY132,"&lt;&gt;"))</f>
        <v/>
      </c>
      <c r="L132" s="236"/>
      <c r="M132" s="236"/>
      <c r="N132" s="236"/>
      <c r="O132" s="236"/>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6"/>
      <c r="AL132" s="236"/>
      <c r="AM132" s="236"/>
      <c r="AN132" s="236"/>
      <c r="AO132" s="236"/>
      <c r="AP132" s="236"/>
      <c r="AQ132" s="236"/>
      <c r="AR132" s="236"/>
      <c r="AS132" s="236"/>
      <c r="AT132" s="236"/>
      <c r="AU132" s="236"/>
      <c r="AV132" s="236"/>
      <c r="AW132" s="236"/>
      <c r="AX132" s="236"/>
      <c r="AY132" s="246"/>
    </row>
    <row r="133" spans="1:51" ht="60" customHeight="1" x14ac:dyDescent="0.35">
      <c r="A133" s="243" t="s">
        <v>5050</v>
      </c>
      <c r="B133" s="231" t="s">
        <v>5051</v>
      </c>
      <c r="C133" s="231" t="s">
        <v>5052</v>
      </c>
      <c r="D133" s="231" t="s">
        <v>4585</v>
      </c>
      <c r="E133" s="231" t="s">
        <v>4371</v>
      </c>
      <c r="F133" s="231" t="s">
        <v>20</v>
      </c>
      <c r="G133" s="231" t="s">
        <v>20</v>
      </c>
      <c r="H133" s="231" t="s">
        <v>5053</v>
      </c>
      <c r="I133" s="231" t="s">
        <v>20</v>
      </c>
      <c r="J133" s="231" t="s">
        <v>5054</v>
      </c>
      <c r="K133" s="234" t="str">
        <f>IF(COUNTIF(L133:AY133,"&lt;&gt;")=0,"",SUMPRODUCT(((Recommendations[ImplStatus]="Implemented")+(Recommendations[ImplStatus]="Compensated"))*ISNUMBER(MATCH(Recommendations[Id],L133:AY133,0)))/COUNTIF(L133:AY133,"&lt;&gt;"))</f>
        <v/>
      </c>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47"/>
    </row>
    <row r="134" spans="1:51" ht="60" customHeight="1" x14ac:dyDescent="0.35">
      <c r="A134" s="243" t="s">
        <v>5055</v>
      </c>
      <c r="B134" s="231" t="s">
        <v>5056</v>
      </c>
      <c r="C134" s="231" t="s">
        <v>4590</v>
      </c>
      <c r="D134" s="231" t="s">
        <v>4377</v>
      </c>
      <c r="E134" s="231" t="s">
        <v>20</v>
      </c>
      <c r="F134" s="231" t="s">
        <v>4379</v>
      </c>
      <c r="G134" s="231" t="s">
        <v>20</v>
      </c>
      <c r="H134" s="231" t="s">
        <v>5057</v>
      </c>
      <c r="I134" s="231" t="s">
        <v>20</v>
      </c>
      <c r="J134" s="231" t="s">
        <v>5058</v>
      </c>
      <c r="K134" s="234" t="str">
        <f>IF(COUNTIF(L134:AY134,"&lt;&gt;")=0,"",SUMPRODUCT(((Recommendations[ImplStatus]="Implemented")+(Recommendations[ImplStatus]="Compensated"))*ISNUMBER(MATCH(Recommendations[Id],L134:AY134,0)))/COUNTIF(L134:AY134,"&lt;&gt;"))</f>
        <v/>
      </c>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47"/>
    </row>
    <row r="135" spans="1:51" ht="60" customHeight="1" outlineLevel="1" x14ac:dyDescent="0.35">
      <c r="A135" s="242" t="s">
        <v>1828</v>
      </c>
      <c r="B135" s="230" t="s">
        <v>5059</v>
      </c>
      <c r="C135" s="230"/>
      <c r="D135" s="230"/>
      <c r="E135" s="230"/>
      <c r="F135" s="230"/>
      <c r="G135" s="230"/>
      <c r="H135" s="230"/>
      <c r="I135" s="230"/>
      <c r="J135" s="230"/>
      <c r="K135" s="233" t="str">
        <f>IF(COUNTIF(L135:AY135,"&lt;&gt;")=0,"",SUMPRODUCT(((Recommendations[ImplStatus]="Implemented")+(Recommendations[ImplStatus]="Compensated"))*ISNUMBER(MATCH(Recommendations[Id],L135:AY135,0)))/COUNTIF(L135:AY135,"&lt;&gt;"))</f>
        <v/>
      </c>
      <c r="L135" s="236"/>
      <c r="M135" s="236"/>
      <c r="N135" s="236"/>
      <c r="O135" s="236"/>
      <c r="P135" s="236"/>
      <c r="Q135" s="236"/>
      <c r="R135" s="236"/>
      <c r="S135" s="236"/>
      <c r="T135" s="236"/>
      <c r="U135" s="236"/>
      <c r="V135" s="236"/>
      <c r="W135" s="236"/>
      <c r="X135" s="236"/>
      <c r="Y135" s="236"/>
      <c r="Z135" s="236"/>
      <c r="AA135" s="236"/>
      <c r="AB135" s="236"/>
      <c r="AC135" s="236"/>
      <c r="AD135" s="236"/>
      <c r="AE135" s="236"/>
      <c r="AF135" s="236"/>
      <c r="AG135" s="236"/>
      <c r="AH135" s="236"/>
      <c r="AI135" s="236"/>
      <c r="AJ135" s="236"/>
      <c r="AK135" s="236"/>
      <c r="AL135" s="236"/>
      <c r="AM135" s="236"/>
      <c r="AN135" s="236"/>
      <c r="AO135" s="236"/>
      <c r="AP135" s="236"/>
      <c r="AQ135" s="236"/>
      <c r="AR135" s="236"/>
      <c r="AS135" s="236"/>
      <c r="AT135" s="236"/>
      <c r="AU135" s="236"/>
      <c r="AV135" s="236"/>
      <c r="AW135" s="236"/>
      <c r="AX135" s="236"/>
      <c r="AY135" s="246"/>
    </row>
    <row r="136" spans="1:51" ht="60" customHeight="1" x14ac:dyDescent="0.35">
      <c r="A136" s="243" t="s">
        <v>5060</v>
      </c>
      <c r="B136" s="231" t="s">
        <v>5061</v>
      </c>
      <c r="C136" s="231" t="s">
        <v>5062</v>
      </c>
      <c r="D136" s="231" t="s">
        <v>5063</v>
      </c>
      <c r="E136" s="231" t="s">
        <v>5064</v>
      </c>
      <c r="F136" s="231" t="s">
        <v>5065</v>
      </c>
      <c r="G136" s="231" t="s">
        <v>20</v>
      </c>
      <c r="H136" s="231" t="s">
        <v>5066</v>
      </c>
      <c r="I136" s="231" t="s">
        <v>20</v>
      </c>
      <c r="J136" s="231" t="s">
        <v>5067</v>
      </c>
      <c r="K136" s="234" t="str">
        <f>IF(COUNTIF(L136:AY136,"&lt;&gt;")=0,"",SUMPRODUCT(((Recommendations[ImplStatus]="Implemented")+(Recommendations[ImplStatus]="Compensated"))*ISNUMBER(MATCH(Recommendations[Id],L136:AY136,0)))/COUNTIF(L136:AY136,"&lt;&gt;"))</f>
        <v/>
      </c>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c r="AJ136" s="237"/>
      <c r="AK136" s="237"/>
      <c r="AL136" s="237"/>
      <c r="AM136" s="237"/>
      <c r="AN136" s="237"/>
      <c r="AO136" s="237"/>
      <c r="AP136" s="237"/>
      <c r="AQ136" s="237"/>
      <c r="AR136" s="237"/>
      <c r="AS136" s="237"/>
      <c r="AT136" s="237"/>
      <c r="AU136" s="237"/>
      <c r="AV136" s="237"/>
      <c r="AW136" s="237"/>
      <c r="AX136" s="237"/>
      <c r="AY136" s="247"/>
    </row>
    <row r="137" spans="1:51" ht="60" customHeight="1" x14ac:dyDescent="0.35">
      <c r="A137" s="243" t="s">
        <v>5068</v>
      </c>
      <c r="B137" s="231" t="s">
        <v>5069</v>
      </c>
      <c r="C137" s="231" t="s">
        <v>5070</v>
      </c>
      <c r="D137" s="231" t="s">
        <v>5071</v>
      </c>
      <c r="E137" s="231" t="s">
        <v>20</v>
      </c>
      <c r="F137" s="231" t="s">
        <v>20</v>
      </c>
      <c r="G137" s="231" t="s">
        <v>20</v>
      </c>
      <c r="H137" s="231" t="s">
        <v>5072</v>
      </c>
      <c r="I137" s="231" t="s">
        <v>20</v>
      </c>
      <c r="J137" s="231" t="s">
        <v>5073</v>
      </c>
      <c r="K137" s="234" t="str">
        <f>IF(COUNTIF(L137:AY137,"&lt;&gt;")=0,"",SUMPRODUCT(((Recommendations[ImplStatus]="Implemented")+(Recommendations[ImplStatus]="Compensated"))*ISNUMBER(MATCH(Recommendations[Id],L137:AY137,0)))/COUNTIF(L137:AY137,"&lt;&gt;"))</f>
        <v/>
      </c>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47"/>
    </row>
    <row r="138" spans="1:51" ht="60" customHeight="1" x14ac:dyDescent="0.35">
      <c r="A138" s="243" t="s">
        <v>5074</v>
      </c>
      <c r="B138" s="231" t="s">
        <v>5075</v>
      </c>
      <c r="C138" s="231" t="s">
        <v>5076</v>
      </c>
      <c r="D138" s="231" t="s">
        <v>20</v>
      </c>
      <c r="E138" s="231" t="s">
        <v>20</v>
      </c>
      <c r="F138" s="231" t="s">
        <v>20</v>
      </c>
      <c r="G138" s="231" t="s">
        <v>20</v>
      </c>
      <c r="H138" s="231" t="s">
        <v>5077</v>
      </c>
      <c r="I138" s="231" t="s">
        <v>20</v>
      </c>
      <c r="J138" s="231" t="s">
        <v>5078</v>
      </c>
      <c r="K138" s="234" t="str">
        <f>IF(COUNTIF(L138:AY138,"&lt;&gt;")=0,"",SUMPRODUCT(((Recommendations[ImplStatus]="Implemented")+(Recommendations[ImplStatus]="Compensated"))*ISNUMBER(MATCH(Recommendations[Id],L138:AY138,0)))/COUNTIF(L138:AY138,"&lt;&gt;"))</f>
        <v/>
      </c>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7"/>
      <c r="AP138" s="237"/>
      <c r="AQ138" s="237"/>
      <c r="AR138" s="237"/>
      <c r="AS138" s="237"/>
      <c r="AT138" s="237"/>
      <c r="AU138" s="237"/>
      <c r="AV138" s="237"/>
      <c r="AW138" s="237"/>
      <c r="AX138" s="237"/>
      <c r="AY138" s="247"/>
    </row>
    <row r="139" spans="1:51" ht="60" customHeight="1" x14ac:dyDescent="0.35">
      <c r="A139" s="243" t="s">
        <v>5079</v>
      </c>
      <c r="B139" s="231" t="s">
        <v>5080</v>
      </c>
      <c r="C139" s="231" t="s">
        <v>5081</v>
      </c>
      <c r="D139" s="231" t="s">
        <v>5082</v>
      </c>
      <c r="E139" s="231" t="s">
        <v>20</v>
      </c>
      <c r="F139" s="231" t="s">
        <v>20</v>
      </c>
      <c r="G139" s="231" t="s">
        <v>20</v>
      </c>
      <c r="H139" s="231" t="s">
        <v>5083</v>
      </c>
      <c r="I139" s="231" t="s">
        <v>5084</v>
      </c>
      <c r="J139" s="231" t="s">
        <v>5085</v>
      </c>
      <c r="K139" s="234" t="str">
        <f>IF(COUNTIF(L139:AY139,"&lt;&gt;")=0,"",SUMPRODUCT(((Recommendations[ImplStatus]="Implemented")+(Recommendations[ImplStatus]="Compensated"))*ISNUMBER(MATCH(Recommendations[Id],L139:AY139,0)))/COUNTIF(L139:AY139,"&lt;&gt;"))</f>
        <v/>
      </c>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237"/>
      <c r="AL139" s="237"/>
      <c r="AM139" s="237"/>
      <c r="AN139" s="237"/>
      <c r="AO139" s="237"/>
      <c r="AP139" s="237"/>
      <c r="AQ139" s="237"/>
      <c r="AR139" s="237"/>
      <c r="AS139" s="237"/>
      <c r="AT139" s="237"/>
      <c r="AU139" s="237"/>
      <c r="AV139" s="237"/>
      <c r="AW139" s="237"/>
      <c r="AX139" s="237"/>
      <c r="AY139" s="247"/>
    </row>
    <row r="140" spans="1:51" ht="60" customHeight="1" x14ac:dyDescent="0.35">
      <c r="A140" s="243" t="s">
        <v>5086</v>
      </c>
      <c r="B140" s="231" t="s">
        <v>5087</v>
      </c>
      <c r="C140" s="231" t="s">
        <v>5088</v>
      </c>
      <c r="D140" s="231" t="s">
        <v>5089</v>
      </c>
      <c r="E140" s="231" t="s">
        <v>20</v>
      </c>
      <c r="F140" s="231" t="s">
        <v>20</v>
      </c>
      <c r="G140" s="231" t="s">
        <v>20</v>
      </c>
      <c r="H140" s="231" t="s">
        <v>5090</v>
      </c>
      <c r="I140" s="231" t="s">
        <v>4813</v>
      </c>
      <c r="J140" s="231" t="s">
        <v>5091</v>
      </c>
      <c r="K140" s="234" t="str">
        <f>IF(COUNTIF(L140:AY140,"&lt;&gt;")=0,"",SUMPRODUCT(((Recommendations[ImplStatus]="Implemented")+(Recommendations[ImplStatus]="Compensated"))*ISNUMBER(MATCH(Recommendations[Id],L140:AY140,0)))/COUNTIF(L140:AY140,"&lt;&gt;"))</f>
        <v/>
      </c>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7"/>
      <c r="AN140" s="237"/>
      <c r="AO140" s="237"/>
      <c r="AP140" s="237"/>
      <c r="AQ140" s="237"/>
      <c r="AR140" s="237"/>
      <c r="AS140" s="237"/>
      <c r="AT140" s="237"/>
      <c r="AU140" s="237"/>
      <c r="AV140" s="237"/>
      <c r="AW140" s="237"/>
      <c r="AX140" s="237"/>
      <c r="AY140" s="247"/>
    </row>
    <row r="141" spans="1:51" ht="60" customHeight="1" x14ac:dyDescent="0.35">
      <c r="A141" s="243" t="s">
        <v>5092</v>
      </c>
      <c r="B141" s="231" t="s">
        <v>5093</v>
      </c>
      <c r="C141" s="231" t="s">
        <v>5094</v>
      </c>
      <c r="D141" s="231" t="s">
        <v>20</v>
      </c>
      <c r="E141" s="231" t="s">
        <v>5095</v>
      </c>
      <c r="F141" s="231" t="s">
        <v>20</v>
      </c>
      <c r="G141" s="231" t="s">
        <v>20</v>
      </c>
      <c r="H141" s="231" t="s">
        <v>5096</v>
      </c>
      <c r="I141" s="231" t="s">
        <v>4813</v>
      </c>
      <c r="J141" s="231" t="s">
        <v>5097</v>
      </c>
      <c r="K141" s="234" t="str">
        <f>IF(COUNTIF(L141:AY141,"&lt;&gt;")=0,"",SUMPRODUCT(((Recommendations[ImplStatus]="Implemented")+(Recommendations[ImplStatus]="Compensated"))*ISNUMBER(MATCH(Recommendations[Id],L141:AY141,0)))/COUNTIF(L141:AY141,"&lt;&gt;"))</f>
        <v/>
      </c>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47"/>
    </row>
    <row r="142" spans="1:51" ht="60" customHeight="1" x14ac:dyDescent="0.35">
      <c r="A142" s="243" t="s">
        <v>5098</v>
      </c>
      <c r="B142" s="231" t="s">
        <v>5099</v>
      </c>
      <c r="C142" s="231" t="s">
        <v>5100</v>
      </c>
      <c r="D142" s="231" t="s">
        <v>5101</v>
      </c>
      <c r="E142" s="231" t="s">
        <v>5095</v>
      </c>
      <c r="F142" s="231" t="s">
        <v>20</v>
      </c>
      <c r="G142" s="231" t="s">
        <v>20</v>
      </c>
      <c r="H142" s="231" t="s">
        <v>5102</v>
      </c>
      <c r="I142" s="231" t="s">
        <v>5103</v>
      </c>
      <c r="J142" s="231" t="s">
        <v>5104</v>
      </c>
      <c r="K142" s="234" t="str">
        <f>IF(COUNTIF(L142:AY142,"&lt;&gt;")=0,"",SUMPRODUCT(((Recommendations[ImplStatus]="Implemented")+(Recommendations[ImplStatus]="Compensated"))*ISNUMBER(MATCH(Recommendations[Id],L142:AY142,0)))/COUNTIF(L142:AY142,"&lt;&gt;"))</f>
        <v/>
      </c>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c r="AY142" s="247"/>
    </row>
    <row r="143" spans="1:51" ht="60" customHeight="1" outlineLevel="1" x14ac:dyDescent="0.35">
      <c r="A143" s="242" t="s">
        <v>1832</v>
      </c>
      <c r="B143" s="230" t="s">
        <v>5105</v>
      </c>
      <c r="C143" s="230"/>
      <c r="D143" s="230"/>
      <c r="E143" s="230"/>
      <c r="F143" s="230"/>
      <c r="G143" s="230"/>
      <c r="H143" s="230"/>
      <c r="I143" s="230"/>
      <c r="J143" s="230"/>
      <c r="K143" s="233" t="str">
        <f>IF(COUNTIF(L143:AY143,"&lt;&gt;")=0,"",SUMPRODUCT(((Recommendations[ImplStatus]="Implemented")+(Recommendations[ImplStatus]="Compensated"))*ISNUMBER(MATCH(Recommendations[Id],L143:AY143,0)))/COUNTIF(L143:AY143,"&lt;&gt;"))</f>
        <v/>
      </c>
      <c r="L143" s="236"/>
      <c r="M143" s="236"/>
      <c r="N143" s="236"/>
      <c r="O143" s="236"/>
      <c r="P143" s="236"/>
      <c r="Q143" s="236"/>
      <c r="R143" s="236"/>
      <c r="S143" s="236"/>
      <c r="T143" s="236"/>
      <c r="U143" s="236"/>
      <c r="V143" s="236"/>
      <c r="W143" s="236"/>
      <c r="X143" s="236"/>
      <c r="Y143" s="236"/>
      <c r="Z143" s="236"/>
      <c r="AA143" s="236"/>
      <c r="AB143" s="236"/>
      <c r="AC143" s="236"/>
      <c r="AD143" s="236"/>
      <c r="AE143" s="236"/>
      <c r="AF143" s="236"/>
      <c r="AG143" s="236"/>
      <c r="AH143" s="236"/>
      <c r="AI143" s="236"/>
      <c r="AJ143" s="236"/>
      <c r="AK143" s="236"/>
      <c r="AL143" s="236"/>
      <c r="AM143" s="236"/>
      <c r="AN143" s="236"/>
      <c r="AO143" s="236"/>
      <c r="AP143" s="236"/>
      <c r="AQ143" s="236"/>
      <c r="AR143" s="236"/>
      <c r="AS143" s="236"/>
      <c r="AT143" s="236"/>
      <c r="AU143" s="236"/>
      <c r="AV143" s="236"/>
      <c r="AW143" s="236"/>
      <c r="AX143" s="236"/>
      <c r="AY143" s="246"/>
    </row>
    <row r="144" spans="1:51" ht="60" customHeight="1" x14ac:dyDescent="0.35">
      <c r="A144" s="243" t="s">
        <v>5106</v>
      </c>
      <c r="B144" s="231" t="s">
        <v>5107</v>
      </c>
      <c r="C144" s="231" t="s">
        <v>5108</v>
      </c>
      <c r="D144" s="231" t="s">
        <v>20</v>
      </c>
      <c r="E144" s="231" t="s">
        <v>20</v>
      </c>
      <c r="F144" s="231" t="s">
        <v>20</v>
      </c>
      <c r="G144" s="231" t="s">
        <v>20</v>
      </c>
      <c r="H144" s="231" t="s">
        <v>5109</v>
      </c>
      <c r="I144" s="231" t="s">
        <v>20</v>
      </c>
      <c r="J144" s="231" t="s">
        <v>5110</v>
      </c>
      <c r="K144" s="234" t="str">
        <f>IF(COUNTIF(L144:AY144,"&lt;&gt;")=0,"",SUMPRODUCT(((Recommendations[ImplStatus]="Implemented")+(Recommendations[ImplStatus]="Compensated"))*ISNUMBER(MATCH(Recommendations[Id],L144:AY144,0)))/COUNTIF(L144:AY144,"&lt;&gt;"))</f>
        <v/>
      </c>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47"/>
    </row>
    <row r="145" spans="1:51" ht="60" customHeight="1" x14ac:dyDescent="0.35">
      <c r="A145" s="243" t="s">
        <v>5111</v>
      </c>
      <c r="B145" s="231" t="s">
        <v>5112</v>
      </c>
      <c r="C145" s="231" t="s">
        <v>5113</v>
      </c>
      <c r="D145" s="231" t="s">
        <v>20</v>
      </c>
      <c r="E145" s="231" t="s">
        <v>20</v>
      </c>
      <c r="F145" s="231" t="s">
        <v>20</v>
      </c>
      <c r="G145" s="231" t="s">
        <v>20</v>
      </c>
      <c r="H145" s="231" t="s">
        <v>5114</v>
      </c>
      <c r="I145" s="231" t="s">
        <v>20</v>
      </c>
      <c r="J145" s="231" t="s">
        <v>5115</v>
      </c>
      <c r="K145" s="234" t="str">
        <f>IF(COUNTIF(L145:AY145,"&lt;&gt;")=0,"",SUMPRODUCT(((Recommendations[ImplStatus]="Implemented")+(Recommendations[ImplStatus]="Compensated"))*ISNUMBER(MATCH(Recommendations[Id],L145:AY145,0)))/COUNTIF(L145:AY145,"&lt;&gt;"))</f>
        <v/>
      </c>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47"/>
    </row>
    <row r="146" spans="1:51" ht="60" customHeight="1" x14ac:dyDescent="0.35">
      <c r="A146" s="243" t="s">
        <v>5116</v>
      </c>
      <c r="B146" s="231" t="s">
        <v>5117</v>
      </c>
      <c r="C146" s="231" t="s">
        <v>5118</v>
      </c>
      <c r="D146" s="231" t="s">
        <v>5119</v>
      </c>
      <c r="E146" s="231" t="s">
        <v>20</v>
      </c>
      <c r="F146" s="231" t="s">
        <v>20</v>
      </c>
      <c r="G146" s="231" t="s">
        <v>20</v>
      </c>
      <c r="H146" s="231" t="s">
        <v>5120</v>
      </c>
      <c r="I146" s="231" t="s">
        <v>20</v>
      </c>
      <c r="J146" s="231" t="s">
        <v>5121</v>
      </c>
      <c r="K146" s="234" t="str">
        <f>IF(COUNTIF(L146:AY146,"&lt;&gt;")=0,"",SUMPRODUCT(((Recommendations[ImplStatus]="Implemented")+(Recommendations[ImplStatus]="Compensated"))*ISNUMBER(MATCH(Recommendations[Id],L146:AY146,0)))/COUNTIF(L146:AY146,"&lt;&gt;"))</f>
        <v/>
      </c>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47"/>
    </row>
    <row r="147" spans="1:51" ht="60" customHeight="1" outlineLevel="1" x14ac:dyDescent="0.35">
      <c r="A147" s="241" t="s">
        <v>5122</v>
      </c>
      <c r="B147" s="229" t="s">
        <v>5123</v>
      </c>
      <c r="C147" s="229"/>
      <c r="D147" s="229"/>
      <c r="E147" s="229"/>
      <c r="F147" s="229"/>
      <c r="G147" s="229"/>
      <c r="H147" s="229"/>
      <c r="I147" s="229"/>
      <c r="J147" s="229"/>
      <c r="K147" s="232" t="str">
        <f>IF(COUNTIF(L147:AY147,"&lt;&gt;")=0,"",SUMPRODUCT(((Recommendations[ImplStatus]="Implemented")+(Recommendations[ImplStatus]="Compensated"))*ISNUMBER(MATCH(Recommendations[Id],L147:AY147,0)))/COUNTIF(L147:AY147,"&lt;&gt;"))</f>
        <v/>
      </c>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45"/>
    </row>
    <row r="148" spans="1:51" ht="60" customHeight="1" outlineLevel="1" x14ac:dyDescent="0.35">
      <c r="A148" s="242" t="s">
        <v>1854</v>
      </c>
      <c r="B148" s="230" t="s">
        <v>5124</v>
      </c>
      <c r="C148" s="230"/>
      <c r="D148" s="230"/>
      <c r="E148" s="230"/>
      <c r="F148" s="230"/>
      <c r="G148" s="230"/>
      <c r="H148" s="230"/>
      <c r="I148" s="230"/>
      <c r="J148" s="230"/>
      <c r="K148" s="233" t="str">
        <f>IF(COUNTIF(L148:AY148,"&lt;&gt;")=0,"",SUMPRODUCT(((Recommendations[ImplStatus]="Implemented")+(Recommendations[ImplStatus]="Compensated"))*ISNUMBER(MATCH(Recommendations[Id],L148:AY148,0)))/COUNTIF(L148:AY148,"&lt;&gt;"))</f>
        <v/>
      </c>
      <c r="L148" s="236"/>
      <c r="M148" s="236"/>
      <c r="N148" s="236"/>
      <c r="O148" s="236"/>
      <c r="P148" s="236"/>
      <c r="Q148" s="236"/>
      <c r="R148" s="236"/>
      <c r="S148" s="236"/>
      <c r="T148" s="236"/>
      <c r="U148" s="236"/>
      <c r="V148" s="236"/>
      <c r="W148" s="236"/>
      <c r="X148" s="236"/>
      <c r="Y148" s="236"/>
      <c r="Z148" s="236"/>
      <c r="AA148" s="236"/>
      <c r="AB148" s="236"/>
      <c r="AC148" s="236"/>
      <c r="AD148" s="236"/>
      <c r="AE148" s="236"/>
      <c r="AF148" s="236"/>
      <c r="AG148" s="236"/>
      <c r="AH148" s="236"/>
      <c r="AI148" s="236"/>
      <c r="AJ148" s="236"/>
      <c r="AK148" s="236"/>
      <c r="AL148" s="236"/>
      <c r="AM148" s="236"/>
      <c r="AN148" s="236"/>
      <c r="AO148" s="236"/>
      <c r="AP148" s="236"/>
      <c r="AQ148" s="236"/>
      <c r="AR148" s="236"/>
      <c r="AS148" s="236"/>
      <c r="AT148" s="236"/>
      <c r="AU148" s="236"/>
      <c r="AV148" s="236"/>
      <c r="AW148" s="236"/>
      <c r="AX148" s="236"/>
      <c r="AY148" s="246"/>
    </row>
    <row r="149" spans="1:51" ht="60" customHeight="1" x14ac:dyDescent="0.35">
      <c r="A149" s="243" t="s">
        <v>5125</v>
      </c>
      <c r="B149" s="231" t="s">
        <v>5126</v>
      </c>
      <c r="C149" s="231" t="s">
        <v>5127</v>
      </c>
      <c r="D149" s="231" t="s">
        <v>4585</v>
      </c>
      <c r="E149" s="231" t="s">
        <v>4371</v>
      </c>
      <c r="F149" s="231" t="s">
        <v>20</v>
      </c>
      <c r="G149" s="231" t="s">
        <v>20</v>
      </c>
      <c r="H149" s="231" t="s">
        <v>5128</v>
      </c>
      <c r="I149" s="231" t="s">
        <v>20</v>
      </c>
      <c r="J149" s="231" t="s">
        <v>5129</v>
      </c>
      <c r="K149" s="234" t="str">
        <f>IF(COUNTIF(L149:AY149,"&lt;&gt;")=0,"",SUMPRODUCT(((Recommendations[ImplStatus]="Implemented")+(Recommendations[ImplStatus]="Compensated"))*ISNUMBER(MATCH(Recommendations[Id],L149:AY149,0)))/COUNTIF(L149:AY149,"&lt;&gt;"))</f>
        <v/>
      </c>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47"/>
    </row>
    <row r="150" spans="1:51" ht="60" customHeight="1" x14ac:dyDescent="0.35">
      <c r="A150" s="243" t="s">
        <v>5130</v>
      </c>
      <c r="B150" s="231" t="s">
        <v>5131</v>
      </c>
      <c r="C150" s="231" t="s">
        <v>4376</v>
      </c>
      <c r="D150" s="231" t="s">
        <v>4377</v>
      </c>
      <c r="E150" s="231" t="s">
        <v>20</v>
      </c>
      <c r="F150" s="231" t="s">
        <v>4379</v>
      </c>
      <c r="G150" s="231" t="s">
        <v>20</v>
      </c>
      <c r="H150" s="231" t="s">
        <v>5132</v>
      </c>
      <c r="I150" s="231" t="s">
        <v>20</v>
      </c>
      <c r="J150" s="231" t="s">
        <v>5133</v>
      </c>
      <c r="K150" s="234" t="str">
        <f>IF(COUNTIF(L150:AY150,"&lt;&gt;")=0,"",SUMPRODUCT(((Recommendations[ImplStatus]="Implemented")+(Recommendations[ImplStatus]="Compensated"))*ISNUMBER(MATCH(Recommendations[Id],L150:AY150,0)))/COUNTIF(L150:AY150,"&lt;&gt;"))</f>
        <v/>
      </c>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47"/>
    </row>
    <row r="151" spans="1:51" ht="60" customHeight="1" outlineLevel="1" x14ac:dyDescent="0.35">
      <c r="A151" s="242" t="s">
        <v>1858</v>
      </c>
      <c r="B151" s="230" t="s">
        <v>5134</v>
      </c>
      <c r="C151" s="230"/>
      <c r="D151" s="230"/>
      <c r="E151" s="230"/>
      <c r="F151" s="230"/>
      <c r="G151" s="230"/>
      <c r="H151" s="230"/>
      <c r="I151" s="230"/>
      <c r="J151" s="230"/>
      <c r="K151" s="233" t="str">
        <f>IF(COUNTIF(L151:AY151,"&lt;&gt;")=0,"",SUMPRODUCT(((Recommendations[ImplStatus]="Implemented")+(Recommendations[ImplStatus]="Compensated"))*ISNUMBER(MATCH(Recommendations[Id],L151:AY151,0)))/COUNTIF(L151:AY151,"&lt;&gt;"))</f>
        <v/>
      </c>
      <c r="L151" s="236"/>
      <c r="M151" s="236"/>
      <c r="N151" s="236"/>
      <c r="O151" s="236"/>
      <c r="P151" s="236"/>
      <c r="Q151" s="236"/>
      <c r="R151" s="236"/>
      <c r="S151" s="236"/>
      <c r="T151" s="236"/>
      <c r="U151" s="236"/>
      <c r="V151" s="236"/>
      <c r="W151" s="236"/>
      <c r="X151" s="236"/>
      <c r="Y151" s="236"/>
      <c r="Z151" s="236"/>
      <c r="AA151" s="236"/>
      <c r="AB151" s="236"/>
      <c r="AC151" s="236"/>
      <c r="AD151" s="236"/>
      <c r="AE151" s="236"/>
      <c r="AF151" s="236"/>
      <c r="AG151" s="236"/>
      <c r="AH151" s="236"/>
      <c r="AI151" s="236"/>
      <c r="AJ151" s="236"/>
      <c r="AK151" s="236"/>
      <c r="AL151" s="236"/>
      <c r="AM151" s="236"/>
      <c r="AN151" s="236"/>
      <c r="AO151" s="236"/>
      <c r="AP151" s="236"/>
      <c r="AQ151" s="236"/>
      <c r="AR151" s="236"/>
      <c r="AS151" s="236"/>
      <c r="AT151" s="236"/>
      <c r="AU151" s="236"/>
      <c r="AV151" s="236"/>
      <c r="AW151" s="236"/>
      <c r="AX151" s="236"/>
      <c r="AY151" s="246"/>
    </row>
    <row r="152" spans="1:51" ht="60" customHeight="1" x14ac:dyDescent="0.35">
      <c r="A152" s="243" t="s">
        <v>5135</v>
      </c>
      <c r="B152" s="231" t="s">
        <v>5136</v>
      </c>
      <c r="C152" s="231" t="s">
        <v>5137</v>
      </c>
      <c r="D152" s="231" t="s">
        <v>20</v>
      </c>
      <c r="E152" s="231" t="s">
        <v>20</v>
      </c>
      <c r="F152" s="231" t="s">
        <v>20</v>
      </c>
      <c r="G152" s="231" t="s">
        <v>20</v>
      </c>
      <c r="H152" s="231" t="s">
        <v>5138</v>
      </c>
      <c r="I152" s="231" t="s">
        <v>5139</v>
      </c>
      <c r="J152" s="231" t="s">
        <v>5140</v>
      </c>
      <c r="K152" s="234" t="str">
        <f>IF(COUNTIF(L152:AY152,"&lt;&gt;")=0,"",SUMPRODUCT(((Recommendations[ImplStatus]="Implemented")+(Recommendations[ImplStatus]="Compensated"))*ISNUMBER(MATCH(Recommendations[Id],L152:AY152,0)))/COUNTIF(L152:AY152,"&lt;&gt;"))</f>
        <v/>
      </c>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47"/>
    </row>
    <row r="153" spans="1:51" ht="60" customHeight="1" x14ac:dyDescent="0.35">
      <c r="A153" s="243" t="s">
        <v>5141</v>
      </c>
      <c r="B153" s="231" t="s">
        <v>5142</v>
      </c>
      <c r="C153" s="231" t="s">
        <v>5143</v>
      </c>
      <c r="D153" s="231" t="s">
        <v>5144</v>
      </c>
      <c r="E153" s="231" t="s">
        <v>20</v>
      </c>
      <c r="F153" s="231" t="s">
        <v>5145</v>
      </c>
      <c r="G153" s="231" t="s">
        <v>20</v>
      </c>
      <c r="H153" s="231" t="s">
        <v>5146</v>
      </c>
      <c r="I153" s="231" t="s">
        <v>5147</v>
      </c>
      <c r="J153" s="231" t="s">
        <v>5148</v>
      </c>
      <c r="K153" s="234" t="str">
        <f>IF(COUNTIF(L153:AY153,"&lt;&gt;")=0,"",SUMPRODUCT(((Recommendations[ImplStatus]="Implemented")+(Recommendations[ImplStatus]="Compensated"))*ISNUMBER(MATCH(Recommendations[Id],L153:AY153,0)))/COUNTIF(L153:AY153,"&lt;&gt;"))</f>
        <v/>
      </c>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47"/>
    </row>
    <row r="154" spans="1:51" ht="60" customHeight="1" x14ac:dyDescent="0.35">
      <c r="A154" s="243" t="s">
        <v>5149</v>
      </c>
      <c r="B154" s="231" t="s">
        <v>5150</v>
      </c>
      <c r="C154" s="231" t="s">
        <v>5151</v>
      </c>
      <c r="D154" s="231" t="s">
        <v>20</v>
      </c>
      <c r="E154" s="231" t="s">
        <v>20</v>
      </c>
      <c r="F154" s="231" t="s">
        <v>5152</v>
      </c>
      <c r="G154" s="231" t="s">
        <v>20</v>
      </c>
      <c r="H154" s="231" t="s">
        <v>5153</v>
      </c>
      <c r="I154" s="231" t="s">
        <v>20</v>
      </c>
      <c r="J154" s="231" t="s">
        <v>5154</v>
      </c>
      <c r="K154" s="234" t="str">
        <f>IF(COUNTIF(L154:AY154,"&lt;&gt;")=0,"",SUMPRODUCT(((Recommendations[ImplStatus]="Implemented")+(Recommendations[ImplStatus]="Compensated"))*ISNUMBER(MATCH(Recommendations[Id],L154:AY154,0)))/COUNTIF(L154:AY154,"&lt;&gt;"))</f>
        <v/>
      </c>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c r="AY154" s="247"/>
    </row>
    <row r="155" spans="1:51" ht="60" customHeight="1" x14ac:dyDescent="0.35">
      <c r="A155" s="243" t="s">
        <v>5155</v>
      </c>
      <c r="B155" s="231" t="s">
        <v>5156</v>
      </c>
      <c r="C155" s="231" t="s">
        <v>5157</v>
      </c>
      <c r="D155" s="231" t="s">
        <v>20</v>
      </c>
      <c r="E155" s="231" t="s">
        <v>20</v>
      </c>
      <c r="F155" s="231" t="s">
        <v>20</v>
      </c>
      <c r="G155" s="231" t="s">
        <v>20</v>
      </c>
      <c r="H155" s="231" t="s">
        <v>5158</v>
      </c>
      <c r="I155" s="231" t="s">
        <v>5159</v>
      </c>
      <c r="J155" s="231" t="s">
        <v>5160</v>
      </c>
      <c r="K155" s="234" t="str">
        <f>IF(COUNTIF(L155:AY155,"&lt;&gt;")=0,"",SUMPRODUCT(((Recommendations[ImplStatus]="Implemented")+(Recommendations[ImplStatus]="Compensated"))*ISNUMBER(MATCH(Recommendations[Id],L155:AY155,0)))/COUNTIF(L155:AY155,"&lt;&gt;"))</f>
        <v/>
      </c>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47"/>
    </row>
    <row r="156" spans="1:51" ht="60" customHeight="1" x14ac:dyDescent="0.35">
      <c r="A156" s="243" t="s">
        <v>5161</v>
      </c>
      <c r="B156" s="231" t="s">
        <v>5162</v>
      </c>
      <c r="C156" s="231" t="s">
        <v>5163</v>
      </c>
      <c r="D156" s="231" t="s">
        <v>20</v>
      </c>
      <c r="E156" s="231" t="s">
        <v>20</v>
      </c>
      <c r="F156" s="231" t="s">
        <v>20</v>
      </c>
      <c r="G156" s="231" t="s">
        <v>20</v>
      </c>
      <c r="H156" s="231" t="s">
        <v>5164</v>
      </c>
      <c r="I156" s="231" t="s">
        <v>20</v>
      </c>
      <c r="J156" s="231" t="s">
        <v>5165</v>
      </c>
      <c r="K156" s="234" t="str">
        <f>IF(COUNTIF(L156:AY156,"&lt;&gt;")=0,"",SUMPRODUCT(((Recommendations[ImplStatus]="Implemented")+(Recommendations[ImplStatus]="Compensated"))*ISNUMBER(MATCH(Recommendations[Id],L156:AY156,0)))/COUNTIF(L156:AY156,"&lt;&gt;"))</f>
        <v/>
      </c>
      <c r="L156" s="237"/>
      <c r="M156" s="237"/>
      <c r="N156" s="237"/>
      <c r="O156" s="237"/>
      <c r="P156" s="237"/>
      <c r="Q156" s="237"/>
      <c r="R156" s="237"/>
      <c r="S156" s="237"/>
      <c r="T156" s="237"/>
      <c r="U156" s="237"/>
      <c r="V156" s="237"/>
      <c r="W156" s="237"/>
      <c r="X156" s="237"/>
      <c r="Y156" s="237"/>
      <c r="Z156" s="237"/>
      <c r="AA156" s="237"/>
      <c r="AB156" s="237"/>
      <c r="AC156" s="237"/>
      <c r="AD156" s="237"/>
      <c r="AE156" s="237"/>
      <c r="AF156" s="237"/>
      <c r="AG156" s="237"/>
      <c r="AH156" s="237"/>
      <c r="AI156" s="237"/>
      <c r="AJ156" s="237"/>
      <c r="AK156" s="237"/>
      <c r="AL156" s="237"/>
      <c r="AM156" s="237"/>
      <c r="AN156" s="237"/>
      <c r="AO156" s="237"/>
      <c r="AP156" s="237"/>
      <c r="AQ156" s="237"/>
      <c r="AR156" s="237"/>
      <c r="AS156" s="237"/>
      <c r="AT156" s="237"/>
      <c r="AU156" s="237"/>
      <c r="AV156" s="237"/>
      <c r="AW156" s="237"/>
      <c r="AX156" s="237"/>
      <c r="AY156" s="247"/>
    </row>
    <row r="157" spans="1:51" ht="60" customHeight="1" x14ac:dyDescent="0.35">
      <c r="A157" s="243" t="s">
        <v>5166</v>
      </c>
      <c r="B157" s="231" t="s">
        <v>5167</v>
      </c>
      <c r="C157" s="231" t="s">
        <v>5168</v>
      </c>
      <c r="D157" s="231" t="s">
        <v>5169</v>
      </c>
      <c r="E157" s="231" t="s">
        <v>20</v>
      </c>
      <c r="F157" s="231" t="s">
        <v>20</v>
      </c>
      <c r="G157" s="231" t="s">
        <v>20</v>
      </c>
      <c r="H157" s="231" t="s">
        <v>5170</v>
      </c>
      <c r="I157" s="231" t="s">
        <v>20</v>
      </c>
      <c r="J157" s="231" t="s">
        <v>5171</v>
      </c>
      <c r="K157" s="234" t="str">
        <f>IF(COUNTIF(L157:AY157,"&lt;&gt;")=0,"",SUMPRODUCT(((Recommendations[ImplStatus]="Implemented")+(Recommendations[ImplStatus]="Compensated"))*ISNUMBER(MATCH(Recommendations[Id],L157:AY157,0)))/COUNTIF(L157:AY157,"&lt;&gt;"))</f>
        <v/>
      </c>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47"/>
    </row>
    <row r="158" spans="1:51" ht="60" customHeight="1" x14ac:dyDescent="0.35">
      <c r="A158" s="243" t="s">
        <v>5172</v>
      </c>
      <c r="B158" s="231" t="s">
        <v>5173</v>
      </c>
      <c r="C158" s="231" t="s">
        <v>5174</v>
      </c>
      <c r="D158" s="231" t="s">
        <v>5175</v>
      </c>
      <c r="E158" s="231" t="s">
        <v>20</v>
      </c>
      <c r="F158" s="231" t="s">
        <v>20</v>
      </c>
      <c r="G158" s="231" t="s">
        <v>20</v>
      </c>
      <c r="H158" s="231" t="s">
        <v>20</v>
      </c>
      <c r="I158" s="231" t="s">
        <v>20</v>
      </c>
      <c r="J158" s="231" t="s">
        <v>5176</v>
      </c>
      <c r="K158" s="234" t="str">
        <f>IF(COUNTIF(L158:AY158,"&lt;&gt;")=0,"",SUMPRODUCT(((Recommendations[ImplStatus]="Implemented")+(Recommendations[ImplStatus]="Compensated"))*ISNUMBER(MATCH(Recommendations[Id],L158:AY158,0)))/COUNTIF(L158:AY158,"&lt;&gt;"))</f>
        <v/>
      </c>
      <c r="L158" s="237"/>
      <c r="M158" s="237"/>
      <c r="N158" s="237"/>
      <c r="O158" s="237"/>
      <c r="P158" s="237"/>
      <c r="Q158" s="237"/>
      <c r="R158" s="237"/>
      <c r="S158" s="237"/>
      <c r="T158" s="237"/>
      <c r="U158" s="237"/>
      <c r="V158" s="237"/>
      <c r="W158" s="237"/>
      <c r="X158" s="237"/>
      <c r="Y158" s="237"/>
      <c r="Z158" s="237"/>
      <c r="AA158" s="237"/>
      <c r="AB158" s="237"/>
      <c r="AC158" s="237"/>
      <c r="AD158" s="237"/>
      <c r="AE158" s="237"/>
      <c r="AF158" s="237"/>
      <c r="AG158" s="237"/>
      <c r="AH158" s="237"/>
      <c r="AI158" s="237"/>
      <c r="AJ158" s="237"/>
      <c r="AK158" s="237"/>
      <c r="AL158" s="237"/>
      <c r="AM158" s="237"/>
      <c r="AN158" s="237"/>
      <c r="AO158" s="237"/>
      <c r="AP158" s="237"/>
      <c r="AQ158" s="237"/>
      <c r="AR158" s="237"/>
      <c r="AS158" s="237"/>
      <c r="AT158" s="237"/>
      <c r="AU158" s="237"/>
      <c r="AV158" s="237"/>
      <c r="AW158" s="237"/>
      <c r="AX158" s="237"/>
      <c r="AY158" s="247"/>
    </row>
    <row r="159" spans="1:51" ht="60" customHeight="1" x14ac:dyDescent="0.35">
      <c r="A159" s="243" t="s">
        <v>5177</v>
      </c>
      <c r="B159" s="231" t="s">
        <v>5178</v>
      </c>
      <c r="C159" s="231" t="s">
        <v>5179</v>
      </c>
      <c r="D159" s="231" t="s">
        <v>5180</v>
      </c>
      <c r="E159" s="231" t="s">
        <v>20</v>
      </c>
      <c r="F159" s="231" t="s">
        <v>5181</v>
      </c>
      <c r="G159" s="231" t="s">
        <v>20</v>
      </c>
      <c r="H159" s="231" t="s">
        <v>5182</v>
      </c>
      <c r="I159" s="231" t="s">
        <v>5183</v>
      </c>
      <c r="J159" s="231" t="s">
        <v>5184</v>
      </c>
      <c r="K159" s="234" t="str">
        <f>IF(COUNTIF(L159:AY159,"&lt;&gt;")=0,"",SUMPRODUCT(((Recommendations[ImplStatus]="Implemented")+(Recommendations[ImplStatus]="Compensated"))*ISNUMBER(MATCH(Recommendations[Id],L159:AY159,0)))/COUNTIF(L159:AY159,"&lt;&gt;"))</f>
        <v/>
      </c>
      <c r="L159" s="237"/>
      <c r="M159" s="237"/>
      <c r="N159" s="237"/>
      <c r="O159" s="237"/>
      <c r="P159" s="237"/>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237"/>
      <c r="AM159" s="237"/>
      <c r="AN159" s="237"/>
      <c r="AO159" s="237"/>
      <c r="AP159" s="237"/>
      <c r="AQ159" s="237"/>
      <c r="AR159" s="237"/>
      <c r="AS159" s="237"/>
      <c r="AT159" s="237"/>
      <c r="AU159" s="237"/>
      <c r="AV159" s="237"/>
      <c r="AW159" s="237"/>
      <c r="AX159" s="237"/>
      <c r="AY159" s="247"/>
    </row>
    <row r="160" spans="1:51" ht="60" customHeight="1" outlineLevel="1" x14ac:dyDescent="0.35">
      <c r="A160" s="242" t="s">
        <v>1862</v>
      </c>
      <c r="B160" s="230" t="s">
        <v>5185</v>
      </c>
      <c r="C160" s="230"/>
      <c r="D160" s="230"/>
      <c r="E160" s="230"/>
      <c r="F160" s="230"/>
      <c r="G160" s="230"/>
      <c r="H160" s="230"/>
      <c r="I160" s="230"/>
      <c r="J160" s="230"/>
      <c r="K160" s="233" t="str">
        <f>IF(COUNTIF(L160:AY160,"&lt;&gt;")=0,"",SUMPRODUCT(((Recommendations[ImplStatus]="Implemented")+(Recommendations[ImplStatus]="Compensated"))*ISNUMBER(MATCH(Recommendations[Id],L160:AY160,0)))/COUNTIF(L160:AY160,"&lt;&gt;"))</f>
        <v/>
      </c>
      <c r="L160" s="236"/>
      <c r="M160" s="236"/>
      <c r="N160" s="236"/>
      <c r="O160" s="236"/>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c r="AS160" s="236"/>
      <c r="AT160" s="236"/>
      <c r="AU160" s="236"/>
      <c r="AV160" s="236"/>
      <c r="AW160" s="236"/>
      <c r="AX160" s="236"/>
      <c r="AY160" s="246"/>
    </row>
    <row r="161" spans="1:51" ht="60" customHeight="1" x14ac:dyDescent="0.35">
      <c r="A161" s="243" t="s">
        <v>5186</v>
      </c>
      <c r="B161" s="231" t="s">
        <v>5187</v>
      </c>
      <c r="C161" s="231" t="s">
        <v>5188</v>
      </c>
      <c r="D161" s="231" t="s">
        <v>5189</v>
      </c>
      <c r="E161" s="231" t="s">
        <v>20</v>
      </c>
      <c r="F161" s="231" t="s">
        <v>20</v>
      </c>
      <c r="G161" s="231" t="s">
        <v>5190</v>
      </c>
      <c r="H161" s="231" t="s">
        <v>5191</v>
      </c>
      <c r="I161" s="231" t="s">
        <v>5192</v>
      </c>
      <c r="J161" s="231" t="s">
        <v>5193</v>
      </c>
      <c r="K161" s="234" t="str">
        <f>IF(COUNTIF(L161:AY161,"&lt;&gt;")=0,"",SUMPRODUCT(((Recommendations[ImplStatus]="Implemented")+(Recommendations[ImplStatus]="Compensated"))*ISNUMBER(MATCH(Recommendations[Id],L161:AY161,0)))/COUNTIF(L161:AY161,"&lt;&gt;"))</f>
        <v/>
      </c>
      <c r="L161" s="237"/>
      <c r="M161" s="237"/>
      <c r="N161" s="237"/>
      <c r="O161" s="237"/>
      <c r="P161" s="237"/>
      <c r="Q161" s="237"/>
      <c r="R161" s="237"/>
      <c r="S161" s="237"/>
      <c r="T161" s="237"/>
      <c r="U161" s="237"/>
      <c r="V161" s="237"/>
      <c r="W161" s="237"/>
      <c r="X161" s="237"/>
      <c r="Y161" s="237"/>
      <c r="Z161" s="237"/>
      <c r="AA161" s="237"/>
      <c r="AB161" s="237"/>
      <c r="AC161" s="237"/>
      <c r="AD161" s="237"/>
      <c r="AE161" s="237"/>
      <c r="AF161" s="237"/>
      <c r="AG161" s="237"/>
      <c r="AH161" s="237"/>
      <c r="AI161" s="237"/>
      <c r="AJ161" s="237"/>
      <c r="AK161" s="237"/>
      <c r="AL161" s="237"/>
      <c r="AM161" s="237"/>
      <c r="AN161" s="237"/>
      <c r="AO161" s="237"/>
      <c r="AP161" s="237"/>
      <c r="AQ161" s="237"/>
      <c r="AR161" s="237"/>
      <c r="AS161" s="237"/>
      <c r="AT161" s="237"/>
      <c r="AU161" s="237"/>
      <c r="AV161" s="237"/>
      <c r="AW161" s="237"/>
      <c r="AX161" s="237"/>
      <c r="AY161" s="247"/>
    </row>
    <row r="162" spans="1:51" ht="60" customHeight="1" x14ac:dyDescent="0.35">
      <c r="A162" s="243" t="s">
        <v>5194</v>
      </c>
      <c r="B162" s="231" t="s">
        <v>5195</v>
      </c>
      <c r="C162" s="231" t="s">
        <v>5196</v>
      </c>
      <c r="D162" s="231" t="s">
        <v>5197</v>
      </c>
      <c r="E162" s="231" t="s">
        <v>20</v>
      </c>
      <c r="F162" s="231" t="s">
        <v>20</v>
      </c>
      <c r="G162" s="231" t="s">
        <v>20</v>
      </c>
      <c r="H162" s="231" t="s">
        <v>5198</v>
      </c>
      <c r="I162" s="231" t="s">
        <v>20</v>
      </c>
      <c r="J162" s="231" t="s">
        <v>5199</v>
      </c>
      <c r="K162" s="234" t="str">
        <f>IF(COUNTIF(L162:AY162,"&lt;&gt;")=0,"",SUMPRODUCT(((Recommendations[ImplStatus]="Implemented")+(Recommendations[ImplStatus]="Compensated"))*ISNUMBER(MATCH(Recommendations[Id],L162:AY162,0)))/COUNTIF(L162:AY162,"&lt;&gt;"))</f>
        <v/>
      </c>
      <c r="L162" s="237"/>
      <c r="M162" s="237"/>
      <c r="N162" s="237"/>
      <c r="O162" s="237"/>
      <c r="P162" s="237"/>
      <c r="Q162" s="237"/>
      <c r="R162" s="237"/>
      <c r="S162" s="237"/>
      <c r="T162" s="237"/>
      <c r="U162" s="237"/>
      <c r="V162" s="237"/>
      <c r="W162" s="237"/>
      <c r="X162" s="237"/>
      <c r="Y162" s="237"/>
      <c r="Z162" s="237"/>
      <c r="AA162" s="237"/>
      <c r="AB162" s="237"/>
      <c r="AC162" s="237"/>
      <c r="AD162" s="237"/>
      <c r="AE162" s="237"/>
      <c r="AF162" s="237"/>
      <c r="AG162" s="237"/>
      <c r="AH162" s="237"/>
      <c r="AI162" s="237"/>
      <c r="AJ162" s="237"/>
      <c r="AK162" s="237"/>
      <c r="AL162" s="237"/>
      <c r="AM162" s="237"/>
      <c r="AN162" s="237"/>
      <c r="AO162" s="237"/>
      <c r="AP162" s="237"/>
      <c r="AQ162" s="237"/>
      <c r="AR162" s="237"/>
      <c r="AS162" s="237"/>
      <c r="AT162" s="237"/>
      <c r="AU162" s="237"/>
      <c r="AV162" s="237"/>
      <c r="AW162" s="237"/>
      <c r="AX162" s="237"/>
      <c r="AY162" s="247"/>
    </row>
    <row r="163" spans="1:51" ht="60" customHeight="1" x14ac:dyDescent="0.35">
      <c r="A163" s="243" t="s">
        <v>5200</v>
      </c>
      <c r="B163" s="231" t="s">
        <v>5201</v>
      </c>
      <c r="C163" s="231" t="s">
        <v>5202</v>
      </c>
      <c r="D163" s="231" t="s">
        <v>5197</v>
      </c>
      <c r="E163" s="231" t="s">
        <v>20</v>
      </c>
      <c r="F163" s="231" t="s">
        <v>5203</v>
      </c>
      <c r="G163" s="231" t="s">
        <v>20</v>
      </c>
      <c r="H163" s="231" t="s">
        <v>5204</v>
      </c>
      <c r="I163" s="231" t="s">
        <v>20</v>
      </c>
      <c r="J163" s="231" t="s">
        <v>5205</v>
      </c>
      <c r="K163" s="234" t="str">
        <f>IF(COUNTIF(L163:AY163,"&lt;&gt;")=0,"",SUMPRODUCT(((Recommendations[ImplStatus]="Implemented")+(Recommendations[ImplStatus]="Compensated"))*ISNUMBER(MATCH(Recommendations[Id],L163:AY163,0)))/COUNTIF(L163:AY163,"&lt;&gt;"))</f>
        <v/>
      </c>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47"/>
    </row>
    <row r="164" spans="1:51" ht="60" customHeight="1" x14ac:dyDescent="0.35">
      <c r="A164" s="243" t="s">
        <v>5206</v>
      </c>
      <c r="B164" s="231" t="s">
        <v>5207</v>
      </c>
      <c r="C164" s="231" t="s">
        <v>5208</v>
      </c>
      <c r="D164" s="231" t="s">
        <v>5209</v>
      </c>
      <c r="E164" s="231" t="s">
        <v>20</v>
      </c>
      <c r="F164" s="231" t="s">
        <v>20</v>
      </c>
      <c r="G164" s="231" t="s">
        <v>20</v>
      </c>
      <c r="H164" s="231" t="s">
        <v>5210</v>
      </c>
      <c r="I164" s="231" t="s">
        <v>5211</v>
      </c>
      <c r="J164" s="231" t="s">
        <v>5212</v>
      </c>
      <c r="K164" s="234">
        <f>IF(COUNTIF(L164:AY164,"&lt;&gt;")=0,"",SUMPRODUCT(((Recommendations[ImplStatus]="Implemented")+(Recommendations[ImplStatus]="Compensated"))*ISNUMBER(MATCH(Recommendations[Id],L164:AY164,0)))/COUNTIF(L164:AY164,"&lt;&gt;"))</f>
        <v>0</v>
      </c>
      <c r="L164" s="237" t="s">
        <v>15</v>
      </c>
      <c r="M164" s="237" t="s">
        <v>24</v>
      </c>
      <c r="N164" s="237" t="s">
        <v>28</v>
      </c>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47"/>
    </row>
    <row r="165" spans="1:51" ht="60" customHeight="1" x14ac:dyDescent="0.35">
      <c r="A165" s="243" t="s">
        <v>5213</v>
      </c>
      <c r="B165" s="231" t="s">
        <v>5214</v>
      </c>
      <c r="C165" s="231" t="s">
        <v>5215</v>
      </c>
      <c r="D165" s="231" t="s">
        <v>20</v>
      </c>
      <c r="E165" s="231" t="s">
        <v>20</v>
      </c>
      <c r="F165" s="231" t="s">
        <v>20</v>
      </c>
      <c r="G165" s="231" t="s">
        <v>20</v>
      </c>
      <c r="H165" s="231" t="s">
        <v>5216</v>
      </c>
      <c r="I165" s="231" t="s">
        <v>20</v>
      </c>
      <c r="J165" s="231" t="s">
        <v>5217</v>
      </c>
      <c r="K165" s="234" t="str">
        <f>IF(COUNTIF(L165:AY165,"&lt;&gt;")=0,"",SUMPRODUCT(((Recommendations[ImplStatus]="Implemented")+(Recommendations[ImplStatus]="Compensated"))*ISNUMBER(MATCH(Recommendations[Id],L165:AY165,0)))/COUNTIF(L165:AY165,"&lt;&gt;"))</f>
        <v/>
      </c>
      <c r="L165" s="237"/>
      <c r="M165" s="237"/>
      <c r="N165" s="237"/>
      <c r="O165" s="237"/>
      <c r="P165" s="237"/>
      <c r="Q165" s="237"/>
      <c r="R165" s="237"/>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47"/>
    </row>
    <row r="166" spans="1:51" ht="60" customHeight="1" x14ac:dyDescent="0.35">
      <c r="A166" s="243" t="s">
        <v>5218</v>
      </c>
      <c r="B166" s="231" t="s">
        <v>5219</v>
      </c>
      <c r="C166" s="231" t="s">
        <v>5220</v>
      </c>
      <c r="D166" s="231" t="s">
        <v>5221</v>
      </c>
      <c r="E166" s="231" t="s">
        <v>20</v>
      </c>
      <c r="F166" s="231" t="s">
        <v>20</v>
      </c>
      <c r="G166" s="231" t="s">
        <v>20</v>
      </c>
      <c r="H166" s="231" t="s">
        <v>5222</v>
      </c>
      <c r="I166" s="231" t="s">
        <v>5223</v>
      </c>
      <c r="J166" s="231" t="s">
        <v>5224</v>
      </c>
      <c r="K166" s="234">
        <f>IF(COUNTIF(L166:AY166,"&lt;&gt;")=0,"",SUMPRODUCT(((Recommendations[ImplStatus]="Implemented")+(Recommendations[ImplStatus]="Compensated"))*ISNUMBER(MATCH(Recommendations[Id],L166:AY166,0)))/COUNTIF(L166:AY166,"&lt;&gt;"))</f>
        <v>0</v>
      </c>
      <c r="L166" s="237" t="s">
        <v>33</v>
      </c>
      <c r="M166" s="237" t="s">
        <v>38</v>
      </c>
      <c r="N166" s="237" t="s">
        <v>42</v>
      </c>
      <c r="O166" s="237"/>
      <c r="P166" s="237"/>
      <c r="Q166" s="237"/>
      <c r="R166" s="237"/>
      <c r="S166" s="237"/>
      <c r="T166" s="237"/>
      <c r="U166" s="237"/>
      <c r="V166" s="237"/>
      <c r="W166" s="237"/>
      <c r="X166" s="237"/>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47"/>
    </row>
    <row r="167" spans="1:51" ht="60" customHeight="1" x14ac:dyDescent="0.35">
      <c r="A167" s="243" t="s">
        <v>5225</v>
      </c>
      <c r="B167" s="231" t="s">
        <v>5226</v>
      </c>
      <c r="C167" s="231" t="s">
        <v>5227</v>
      </c>
      <c r="D167" s="231" t="s">
        <v>20</v>
      </c>
      <c r="E167" s="231" t="s">
        <v>20</v>
      </c>
      <c r="F167" s="231" t="s">
        <v>20</v>
      </c>
      <c r="G167" s="231" t="s">
        <v>20</v>
      </c>
      <c r="H167" s="231" t="s">
        <v>5228</v>
      </c>
      <c r="I167" s="231" t="s">
        <v>5229</v>
      </c>
      <c r="J167" s="231" t="s">
        <v>5230</v>
      </c>
      <c r="K167" s="234" t="str">
        <f>IF(COUNTIF(L167:AY167,"&lt;&gt;")=0,"",SUMPRODUCT(((Recommendations[ImplStatus]="Implemented")+(Recommendations[ImplStatus]="Compensated"))*ISNUMBER(MATCH(Recommendations[Id],L167:AY167,0)))/COUNTIF(L167:AY167,"&lt;&gt;"))</f>
        <v/>
      </c>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47"/>
    </row>
    <row r="168" spans="1:51" ht="60" customHeight="1" x14ac:dyDescent="0.35">
      <c r="A168" s="243" t="s">
        <v>5231</v>
      </c>
      <c r="B168" s="231" t="s">
        <v>5232</v>
      </c>
      <c r="C168" s="231" t="s">
        <v>5233</v>
      </c>
      <c r="D168" s="231" t="s">
        <v>5234</v>
      </c>
      <c r="E168" s="231" t="s">
        <v>20</v>
      </c>
      <c r="F168" s="231" t="s">
        <v>20</v>
      </c>
      <c r="G168" s="231" t="s">
        <v>20</v>
      </c>
      <c r="H168" s="231" t="s">
        <v>5235</v>
      </c>
      <c r="I168" s="231" t="s">
        <v>20</v>
      </c>
      <c r="J168" s="231" t="s">
        <v>5236</v>
      </c>
      <c r="K168" s="234" t="str">
        <f>IF(COUNTIF(L168:AY168,"&lt;&gt;")=0,"",SUMPRODUCT(((Recommendations[ImplStatus]="Implemented")+(Recommendations[ImplStatus]="Compensated"))*ISNUMBER(MATCH(Recommendations[Id],L168:AY168,0)))/COUNTIF(L168:AY168,"&lt;&gt;"))</f>
        <v/>
      </c>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7"/>
      <c r="AO168" s="237"/>
      <c r="AP168" s="237"/>
      <c r="AQ168" s="237"/>
      <c r="AR168" s="237"/>
      <c r="AS168" s="237"/>
      <c r="AT168" s="237"/>
      <c r="AU168" s="237"/>
      <c r="AV168" s="237"/>
      <c r="AW168" s="237"/>
      <c r="AX168" s="237"/>
      <c r="AY168" s="247"/>
    </row>
    <row r="169" spans="1:51" ht="60" customHeight="1" x14ac:dyDescent="0.35">
      <c r="A169" s="243" t="s">
        <v>5237</v>
      </c>
      <c r="B169" s="231" t="s">
        <v>5238</v>
      </c>
      <c r="C169" s="231" t="s">
        <v>5239</v>
      </c>
      <c r="D169" s="231" t="s">
        <v>5240</v>
      </c>
      <c r="E169" s="231" t="s">
        <v>20</v>
      </c>
      <c r="F169" s="231" t="s">
        <v>20</v>
      </c>
      <c r="G169" s="231" t="s">
        <v>5241</v>
      </c>
      <c r="H169" s="231" t="s">
        <v>5242</v>
      </c>
      <c r="I169" s="231" t="s">
        <v>5243</v>
      </c>
      <c r="J169" s="231" t="s">
        <v>5244</v>
      </c>
      <c r="K169" s="234">
        <f>IF(COUNTIF(L169:AY169,"&lt;&gt;")=0,"",SUMPRODUCT(((Recommendations[ImplStatus]="Implemented")+(Recommendations[ImplStatus]="Compensated"))*ISNUMBER(MATCH(Recommendations[Id],L169:AY169,0)))/COUNTIF(L169:AY169,"&lt;&gt;"))</f>
        <v>0</v>
      </c>
      <c r="L169" s="237" t="s">
        <v>46</v>
      </c>
      <c r="M169" s="237" t="s">
        <v>146</v>
      </c>
      <c r="N169" s="237"/>
      <c r="O169" s="237"/>
      <c r="P169" s="237"/>
      <c r="Q169" s="237"/>
      <c r="R169" s="237"/>
      <c r="S169" s="237"/>
      <c r="T169" s="237"/>
      <c r="U169" s="237"/>
      <c r="V169" s="237"/>
      <c r="W169" s="237"/>
      <c r="X169" s="237"/>
      <c r="Y169" s="237"/>
      <c r="Z169" s="237"/>
      <c r="AA169" s="237"/>
      <c r="AB169" s="237"/>
      <c r="AC169" s="237"/>
      <c r="AD169" s="237"/>
      <c r="AE169" s="237"/>
      <c r="AF169" s="237"/>
      <c r="AG169" s="237"/>
      <c r="AH169" s="237"/>
      <c r="AI169" s="237"/>
      <c r="AJ169" s="237"/>
      <c r="AK169" s="237"/>
      <c r="AL169" s="237"/>
      <c r="AM169" s="237"/>
      <c r="AN169" s="237"/>
      <c r="AO169" s="237"/>
      <c r="AP169" s="237"/>
      <c r="AQ169" s="237"/>
      <c r="AR169" s="237"/>
      <c r="AS169" s="237"/>
      <c r="AT169" s="237"/>
      <c r="AU169" s="237"/>
      <c r="AV169" s="237"/>
      <c r="AW169" s="237"/>
      <c r="AX169" s="237"/>
      <c r="AY169" s="247"/>
    </row>
    <row r="170" spans="1:51" ht="60" customHeight="1" x14ac:dyDescent="0.35">
      <c r="A170" s="243" t="s">
        <v>5245</v>
      </c>
      <c r="B170" s="231" t="s">
        <v>5246</v>
      </c>
      <c r="C170" s="231" t="s">
        <v>5247</v>
      </c>
      <c r="D170" s="231" t="s">
        <v>5248</v>
      </c>
      <c r="E170" s="231" t="s">
        <v>20</v>
      </c>
      <c r="F170" s="231" t="s">
        <v>20</v>
      </c>
      <c r="G170" s="231" t="s">
        <v>20</v>
      </c>
      <c r="H170" s="231" t="s">
        <v>5249</v>
      </c>
      <c r="I170" s="231" t="s">
        <v>5250</v>
      </c>
      <c r="J170" s="231" t="s">
        <v>5251</v>
      </c>
      <c r="K170" s="234" t="str">
        <f>IF(COUNTIF(L170:AY170,"&lt;&gt;")=0,"",SUMPRODUCT(((Recommendations[ImplStatus]="Implemented")+(Recommendations[ImplStatus]="Compensated"))*ISNUMBER(MATCH(Recommendations[Id],L170:AY170,0)))/COUNTIF(L170:AY170,"&lt;&gt;"))</f>
        <v/>
      </c>
      <c r="L170" s="237"/>
      <c r="M170" s="237"/>
      <c r="N170" s="237"/>
      <c r="O170" s="237"/>
      <c r="P170" s="237"/>
      <c r="Q170" s="237"/>
      <c r="R170" s="237"/>
      <c r="S170" s="237"/>
      <c r="T170" s="237"/>
      <c r="U170" s="237"/>
      <c r="V170" s="237"/>
      <c r="W170" s="237"/>
      <c r="X170" s="237"/>
      <c r="Y170" s="237"/>
      <c r="Z170" s="237"/>
      <c r="AA170" s="237"/>
      <c r="AB170" s="237"/>
      <c r="AC170" s="237"/>
      <c r="AD170" s="237"/>
      <c r="AE170" s="237"/>
      <c r="AF170" s="237"/>
      <c r="AG170" s="237"/>
      <c r="AH170" s="237"/>
      <c r="AI170" s="237"/>
      <c r="AJ170" s="237"/>
      <c r="AK170" s="237"/>
      <c r="AL170" s="237"/>
      <c r="AM170" s="237"/>
      <c r="AN170" s="237"/>
      <c r="AO170" s="237"/>
      <c r="AP170" s="237"/>
      <c r="AQ170" s="237"/>
      <c r="AR170" s="237"/>
      <c r="AS170" s="237"/>
      <c r="AT170" s="237"/>
      <c r="AU170" s="237"/>
      <c r="AV170" s="237"/>
      <c r="AW170" s="237"/>
      <c r="AX170" s="237"/>
      <c r="AY170" s="247"/>
    </row>
    <row r="171" spans="1:51" ht="60" customHeight="1" x14ac:dyDescent="0.35">
      <c r="A171" s="243" t="s">
        <v>5252</v>
      </c>
      <c r="B171" s="231" t="s">
        <v>5253</v>
      </c>
      <c r="C171" s="231" t="s">
        <v>5247</v>
      </c>
      <c r="D171" s="231" t="s">
        <v>5254</v>
      </c>
      <c r="E171" s="231" t="s">
        <v>20</v>
      </c>
      <c r="F171" s="231" t="s">
        <v>20</v>
      </c>
      <c r="G171" s="231" t="s">
        <v>5255</v>
      </c>
      <c r="H171" s="231" t="s">
        <v>5249</v>
      </c>
      <c r="I171" s="231" t="s">
        <v>5256</v>
      </c>
      <c r="J171" s="231" t="s">
        <v>5257</v>
      </c>
      <c r="K171" s="234" t="str">
        <f>IF(COUNTIF(L171:AY171,"&lt;&gt;")=0,"",SUMPRODUCT(((Recommendations[ImplStatus]="Implemented")+(Recommendations[ImplStatus]="Compensated"))*ISNUMBER(MATCH(Recommendations[Id],L171:AY171,0)))/COUNTIF(L171:AY171,"&lt;&gt;"))</f>
        <v/>
      </c>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37"/>
      <c r="AJ171" s="237"/>
      <c r="AK171" s="237"/>
      <c r="AL171" s="237"/>
      <c r="AM171" s="237"/>
      <c r="AN171" s="237"/>
      <c r="AO171" s="237"/>
      <c r="AP171" s="237"/>
      <c r="AQ171" s="237"/>
      <c r="AR171" s="237"/>
      <c r="AS171" s="237"/>
      <c r="AT171" s="237"/>
      <c r="AU171" s="237"/>
      <c r="AV171" s="237"/>
      <c r="AW171" s="237"/>
      <c r="AX171" s="237"/>
      <c r="AY171" s="247"/>
    </row>
    <row r="172" spans="1:51" ht="60" customHeight="1" x14ac:dyDescent="0.35">
      <c r="A172" s="243" t="s">
        <v>5258</v>
      </c>
      <c r="B172" s="231" t="s">
        <v>5259</v>
      </c>
      <c r="C172" s="231" t="s">
        <v>5260</v>
      </c>
      <c r="D172" s="231" t="s">
        <v>5261</v>
      </c>
      <c r="E172" s="231" t="s">
        <v>20</v>
      </c>
      <c r="F172" s="231" t="s">
        <v>20</v>
      </c>
      <c r="G172" s="231" t="s">
        <v>20</v>
      </c>
      <c r="H172" s="231" t="s">
        <v>5262</v>
      </c>
      <c r="I172" s="231" t="s">
        <v>20</v>
      </c>
      <c r="J172" s="231" t="s">
        <v>5263</v>
      </c>
      <c r="K172" s="234" t="str">
        <f>IF(COUNTIF(L172:AY172,"&lt;&gt;")=0,"",SUMPRODUCT(((Recommendations[ImplStatus]="Implemented")+(Recommendations[ImplStatus]="Compensated"))*ISNUMBER(MATCH(Recommendations[Id],L172:AY172,0)))/COUNTIF(L172:AY172,"&lt;&gt;"))</f>
        <v/>
      </c>
      <c r="L172" s="237"/>
      <c r="M172" s="237"/>
      <c r="N172" s="237"/>
      <c r="O172" s="237"/>
      <c r="P172" s="237"/>
      <c r="Q172" s="237"/>
      <c r="R172" s="237"/>
      <c r="S172" s="237"/>
      <c r="T172" s="237"/>
      <c r="U172" s="237"/>
      <c r="V172" s="237"/>
      <c r="W172" s="237"/>
      <c r="X172" s="237"/>
      <c r="Y172" s="237"/>
      <c r="Z172" s="237"/>
      <c r="AA172" s="237"/>
      <c r="AB172" s="237"/>
      <c r="AC172" s="237"/>
      <c r="AD172" s="237"/>
      <c r="AE172" s="237"/>
      <c r="AF172" s="237"/>
      <c r="AG172" s="237"/>
      <c r="AH172" s="237"/>
      <c r="AI172" s="237"/>
      <c r="AJ172" s="237"/>
      <c r="AK172" s="237"/>
      <c r="AL172" s="237"/>
      <c r="AM172" s="237"/>
      <c r="AN172" s="237"/>
      <c r="AO172" s="237"/>
      <c r="AP172" s="237"/>
      <c r="AQ172" s="237"/>
      <c r="AR172" s="237"/>
      <c r="AS172" s="237"/>
      <c r="AT172" s="237"/>
      <c r="AU172" s="237"/>
      <c r="AV172" s="237"/>
      <c r="AW172" s="237"/>
      <c r="AX172" s="237"/>
      <c r="AY172" s="247"/>
    </row>
    <row r="173" spans="1:51" ht="60" customHeight="1" outlineLevel="1" x14ac:dyDescent="0.35">
      <c r="A173" s="242" t="s">
        <v>1866</v>
      </c>
      <c r="B173" s="230" t="s">
        <v>5264</v>
      </c>
      <c r="C173" s="230"/>
      <c r="D173" s="230"/>
      <c r="E173" s="230"/>
      <c r="F173" s="230"/>
      <c r="G173" s="230"/>
      <c r="H173" s="230"/>
      <c r="I173" s="230"/>
      <c r="J173" s="230"/>
      <c r="K173" s="233" t="str">
        <f>IF(COUNTIF(L173:AY173,"&lt;&gt;")=0,"",SUMPRODUCT(((Recommendations[ImplStatus]="Implemented")+(Recommendations[ImplStatus]="Compensated"))*ISNUMBER(MATCH(Recommendations[Id],L173:AY173,0)))/COUNTIF(L173:AY173,"&lt;&gt;"))</f>
        <v/>
      </c>
      <c r="L173" s="236"/>
      <c r="M173" s="236"/>
      <c r="N173" s="236"/>
      <c r="O173" s="236"/>
      <c r="P173" s="236"/>
      <c r="Q173" s="236"/>
      <c r="R173" s="236"/>
      <c r="S173" s="236"/>
      <c r="T173" s="236"/>
      <c r="U173" s="236"/>
      <c r="V173" s="236"/>
      <c r="W173" s="236"/>
      <c r="X173" s="236"/>
      <c r="Y173" s="236"/>
      <c r="Z173" s="236"/>
      <c r="AA173" s="236"/>
      <c r="AB173" s="236"/>
      <c r="AC173" s="236"/>
      <c r="AD173" s="236"/>
      <c r="AE173" s="236"/>
      <c r="AF173" s="236"/>
      <c r="AG173" s="236"/>
      <c r="AH173" s="236"/>
      <c r="AI173" s="236"/>
      <c r="AJ173" s="236"/>
      <c r="AK173" s="236"/>
      <c r="AL173" s="236"/>
      <c r="AM173" s="236"/>
      <c r="AN173" s="236"/>
      <c r="AO173" s="236"/>
      <c r="AP173" s="236"/>
      <c r="AQ173" s="236"/>
      <c r="AR173" s="236"/>
      <c r="AS173" s="236"/>
      <c r="AT173" s="236"/>
      <c r="AU173" s="236"/>
      <c r="AV173" s="236"/>
      <c r="AW173" s="236"/>
      <c r="AX173" s="236"/>
      <c r="AY173" s="246"/>
    </row>
    <row r="174" spans="1:51" ht="60" customHeight="1" x14ac:dyDescent="0.35">
      <c r="A174" s="243" t="s">
        <v>5265</v>
      </c>
      <c r="B174" s="231" t="s">
        <v>5266</v>
      </c>
      <c r="C174" s="231" t="s">
        <v>5267</v>
      </c>
      <c r="D174" s="231" t="s">
        <v>5268</v>
      </c>
      <c r="E174" s="231" t="s">
        <v>5269</v>
      </c>
      <c r="F174" s="231" t="s">
        <v>20</v>
      </c>
      <c r="G174" s="231" t="s">
        <v>20</v>
      </c>
      <c r="H174" s="231" t="s">
        <v>5270</v>
      </c>
      <c r="I174" s="231" t="s">
        <v>5271</v>
      </c>
      <c r="J174" s="231" t="s">
        <v>5272</v>
      </c>
      <c r="K174" s="234" t="str">
        <f>IF(COUNTIF(L174:AY174,"&lt;&gt;")=0,"",SUMPRODUCT(((Recommendations[ImplStatus]="Implemented")+(Recommendations[ImplStatus]="Compensated"))*ISNUMBER(MATCH(Recommendations[Id],L174:AY174,0)))/COUNTIF(L174:AY174,"&lt;&gt;"))</f>
        <v/>
      </c>
      <c r="L174" s="237"/>
      <c r="M174" s="237"/>
      <c r="N174" s="237"/>
      <c r="O174" s="237"/>
      <c r="P174" s="237"/>
      <c r="Q174" s="237"/>
      <c r="R174" s="237"/>
      <c r="S174" s="237"/>
      <c r="T174" s="237"/>
      <c r="U174" s="237"/>
      <c r="V174" s="237"/>
      <c r="W174" s="237"/>
      <c r="X174" s="237"/>
      <c r="Y174" s="237"/>
      <c r="Z174" s="237"/>
      <c r="AA174" s="237"/>
      <c r="AB174" s="237"/>
      <c r="AC174" s="237"/>
      <c r="AD174" s="237"/>
      <c r="AE174" s="237"/>
      <c r="AF174" s="237"/>
      <c r="AG174" s="237"/>
      <c r="AH174" s="237"/>
      <c r="AI174" s="237"/>
      <c r="AJ174" s="237"/>
      <c r="AK174" s="237"/>
      <c r="AL174" s="237"/>
      <c r="AM174" s="237"/>
      <c r="AN174" s="237"/>
      <c r="AO174" s="237"/>
      <c r="AP174" s="237"/>
      <c r="AQ174" s="237"/>
      <c r="AR174" s="237"/>
      <c r="AS174" s="237"/>
      <c r="AT174" s="237"/>
      <c r="AU174" s="237"/>
      <c r="AV174" s="237"/>
      <c r="AW174" s="237"/>
      <c r="AX174" s="237"/>
      <c r="AY174" s="247"/>
    </row>
    <row r="175" spans="1:51" ht="60" customHeight="1" x14ac:dyDescent="0.35">
      <c r="A175" s="243" t="s">
        <v>5273</v>
      </c>
      <c r="B175" s="231" t="s">
        <v>5274</v>
      </c>
      <c r="C175" s="231" t="s">
        <v>5275</v>
      </c>
      <c r="D175" s="231" t="s">
        <v>20</v>
      </c>
      <c r="E175" s="231" t="s">
        <v>5276</v>
      </c>
      <c r="F175" s="231" t="s">
        <v>20</v>
      </c>
      <c r="G175" s="231" t="s">
        <v>20</v>
      </c>
      <c r="H175" s="231" t="s">
        <v>5277</v>
      </c>
      <c r="I175" s="231" t="s">
        <v>20</v>
      </c>
      <c r="J175" s="231" t="s">
        <v>5278</v>
      </c>
      <c r="K175" s="234" t="str">
        <f>IF(COUNTIF(L175:AY175,"&lt;&gt;")=0,"",SUMPRODUCT(((Recommendations[ImplStatus]="Implemented")+(Recommendations[ImplStatus]="Compensated"))*ISNUMBER(MATCH(Recommendations[Id],L175:AY175,0)))/COUNTIF(L175:AY175,"&lt;&gt;"))</f>
        <v/>
      </c>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37"/>
      <c r="AI175" s="237"/>
      <c r="AJ175" s="237"/>
      <c r="AK175" s="237"/>
      <c r="AL175" s="237"/>
      <c r="AM175" s="237"/>
      <c r="AN175" s="237"/>
      <c r="AO175" s="237"/>
      <c r="AP175" s="237"/>
      <c r="AQ175" s="237"/>
      <c r="AR175" s="237"/>
      <c r="AS175" s="237"/>
      <c r="AT175" s="237"/>
      <c r="AU175" s="237"/>
      <c r="AV175" s="237"/>
      <c r="AW175" s="237"/>
      <c r="AX175" s="237"/>
      <c r="AY175" s="247"/>
    </row>
    <row r="176" spans="1:51" ht="60" customHeight="1" x14ac:dyDescent="0.35">
      <c r="A176" s="243" t="s">
        <v>5279</v>
      </c>
      <c r="B176" s="231" t="s">
        <v>5280</v>
      </c>
      <c r="C176" s="231" t="s">
        <v>5281</v>
      </c>
      <c r="D176" s="231" t="s">
        <v>20</v>
      </c>
      <c r="E176" s="231" t="s">
        <v>5282</v>
      </c>
      <c r="F176" s="231" t="s">
        <v>20</v>
      </c>
      <c r="G176" s="231" t="s">
        <v>20</v>
      </c>
      <c r="H176" s="231" t="s">
        <v>5283</v>
      </c>
      <c r="I176" s="231" t="s">
        <v>5284</v>
      </c>
      <c r="J176" s="231" t="s">
        <v>5285</v>
      </c>
      <c r="K176" s="234" t="str">
        <f>IF(COUNTIF(L176:AY176,"&lt;&gt;")=0,"",SUMPRODUCT(((Recommendations[ImplStatus]="Implemented")+(Recommendations[ImplStatus]="Compensated"))*ISNUMBER(MATCH(Recommendations[Id],L176:AY176,0)))/COUNTIF(L176:AY176,"&lt;&gt;"))</f>
        <v/>
      </c>
      <c r="L176" s="237"/>
      <c r="M176" s="237"/>
      <c r="N176" s="237"/>
      <c r="O176" s="237"/>
      <c r="P176" s="237"/>
      <c r="Q176" s="237"/>
      <c r="R176" s="237"/>
      <c r="S176" s="237"/>
      <c r="T176" s="237"/>
      <c r="U176" s="237"/>
      <c r="V176" s="237"/>
      <c r="W176" s="237"/>
      <c r="X176" s="237"/>
      <c r="Y176" s="237"/>
      <c r="Z176" s="237"/>
      <c r="AA176" s="237"/>
      <c r="AB176" s="237"/>
      <c r="AC176" s="237"/>
      <c r="AD176" s="237"/>
      <c r="AE176" s="237"/>
      <c r="AF176" s="237"/>
      <c r="AG176" s="237"/>
      <c r="AH176" s="237"/>
      <c r="AI176" s="237"/>
      <c r="AJ176" s="237"/>
      <c r="AK176" s="237"/>
      <c r="AL176" s="237"/>
      <c r="AM176" s="237"/>
      <c r="AN176" s="237"/>
      <c r="AO176" s="237"/>
      <c r="AP176" s="237"/>
      <c r="AQ176" s="237"/>
      <c r="AR176" s="237"/>
      <c r="AS176" s="237"/>
      <c r="AT176" s="237"/>
      <c r="AU176" s="237"/>
      <c r="AV176" s="237"/>
      <c r="AW176" s="237"/>
      <c r="AX176" s="237"/>
      <c r="AY176" s="247"/>
    </row>
    <row r="177" spans="1:51" ht="60" customHeight="1" outlineLevel="1" x14ac:dyDescent="0.35">
      <c r="A177" s="242" t="s">
        <v>1871</v>
      </c>
      <c r="B177" s="230" t="s">
        <v>5286</v>
      </c>
      <c r="C177" s="230"/>
      <c r="D177" s="230"/>
      <c r="E177" s="230"/>
      <c r="F177" s="230"/>
      <c r="G177" s="230"/>
      <c r="H177" s="230"/>
      <c r="I177" s="230"/>
      <c r="J177" s="230"/>
      <c r="K177" s="233" t="str">
        <f>IF(COUNTIF(L177:AY177,"&lt;&gt;")=0,"",SUMPRODUCT(((Recommendations[ImplStatus]="Implemented")+(Recommendations[ImplStatus]="Compensated"))*ISNUMBER(MATCH(Recommendations[Id],L177:AY177,0)))/COUNTIF(L177:AY177,"&lt;&gt;"))</f>
        <v/>
      </c>
      <c r="L177" s="236"/>
      <c r="M177" s="236"/>
      <c r="N177" s="236"/>
      <c r="O177" s="236"/>
      <c r="P177" s="236"/>
      <c r="Q177" s="236"/>
      <c r="R177" s="236"/>
      <c r="S177" s="2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6"/>
      <c r="AP177" s="236"/>
      <c r="AQ177" s="236"/>
      <c r="AR177" s="236"/>
      <c r="AS177" s="236"/>
      <c r="AT177" s="236"/>
      <c r="AU177" s="236"/>
      <c r="AV177" s="236"/>
      <c r="AW177" s="236"/>
      <c r="AX177" s="236"/>
      <c r="AY177" s="246"/>
    </row>
    <row r="178" spans="1:51" ht="60" customHeight="1" x14ac:dyDescent="0.35">
      <c r="A178" s="243" t="s">
        <v>5287</v>
      </c>
      <c r="B178" s="231" t="s">
        <v>5288</v>
      </c>
      <c r="C178" s="231" t="s">
        <v>5289</v>
      </c>
      <c r="D178" s="231" t="s">
        <v>5290</v>
      </c>
      <c r="E178" s="231" t="s">
        <v>5291</v>
      </c>
      <c r="F178" s="231" t="s">
        <v>5292</v>
      </c>
      <c r="G178" s="231" t="s">
        <v>20</v>
      </c>
      <c r="H178" s="231" t="s">
        <v>5293</v>
      </c>
      <c r="I178" s="231" t="s">
        <v>5294</v>
      </c>
      <c r="J178" s="231" t="s">
        <v>5295</v>
      </c>
      <c r="K178" s="234" t="str">
        <f>IF(COUNTIF(L178:AY178,"&lt;&gt;")=0,"",SUMPRODUCT(((Recommendations[ImplStatus]="Implemented")+(Recommendations[ImplStatus]="Compensated"))*ISNUMBER(MATCH(Recommendations[Id],L178:AY178,0)))/COUNTIF(L178:AY178,"&lt;&gt;"))</f>
        <v/>
      </c>
      <c r="L178" s="237"/>
      <c r="M178" s="237"/>
      <c r="N178" s="237"/>
      <c r="O178" s="237"/>
      <c r="P178" s="237"/>
      <c r="Q178" s="237"/>
      <c r="R178" s="237"/>
      <c r="S178" s="237"/>
      <c r="T178" s="237"/>
      <c r="U178" s="237"/>
      <c r="V178" s="237"/>
      <c r="W178" s="237"/>
      <c r="X178" s="237"/>
      <c r="Y178" s="237"/>
      <c r="Z178" s="237"/>
      <c r="AA178" s="237"/>
      <c r="AB178" s="237"/>
      <c r="AC178" s="237"/>
      <c r="AD178" s="237"/>
      <c r="AE178" s="237"/>
      <c r="AF178" s="237"/>
      <c r="AG178" s="237"/>
      <c r="AH178" s="237"/>
      <c r="AI178" s="237"/>
      <c r="AJ178" s="237"/>
      <c r="AK178" s="237"/>
      <c r="AL178" s="237"/>
      <c r="AM178" s="237"/>
      <c r="AN178" s="237"/>
      <c r="AO178" s="237"/>
      <c r="AP178" s="237"/>
      <c r="AQ178" s="237"/>
      <c r="AR178" s="237"/>
      <c r="AS178" s="237"/>
      <c r="AT178" s="237"/>
      <c r="AU178" s="237"/>
      <c r="AV178" s="237"/>
      <c r="AW178" s="237"/>
      <c r="AX178" s="237"/>
      <c r="AY178" s="247"/>
    </row>
    <row r="179" spans="1:51" ht="60" customHeight="1" outlineLevel="1" x14ac:dyDescent="0.35">
      <c r="A179" s="242" t="s">
        <v>1875</v>
      </c>
      <c r="B179" s="230" t="s">
        <v>5296</v>
      </c>
      <c r="C179" s="230"/>
      <c r="D179" s="230"/>
      <c r="E179" s="230"/>
      <c r="F179" s="230"/>
      <c r="G179" s="230"/>
      <c r="H179" s="230"/>
      <c r="I179" s="230"/>
      <c r="J179" s="230"/>
      <c r="K179" s="233" t="str">
        <f>IF(COUNTIF(L179:AY179,"&lt;&gt;")=0,"",SUMPRODUCT(((Recommendations[ImplStatus]="Implemented")+(Recommendations[ImplStatus]="Compensated"))*ISNUMBER(MATCH(Recommendations[Id],L179:AY179,0)))/COUNTIF(L179:AY179,"&lt;&gt;"))</f>
        <v/>
      </c>
      <c r="L179" s="236"/>
      <c r="M179" s="236"/>
      <c r="N179" s="236"/>
      <c r="O179" s="236"/>
      <c r="P179" s="236"/>
      <c r="Q179" s="236"/>
      <c r="R179" s="236"/>
      <c r="S179" s="2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6"/>
      <c r="AP179" s="236"/>
      <c r="AQ179" s="236"/>
      <c r="AR179" s="236"/>
      <c r="AS179" s="236"/>
      <c r="AT179" s="236"/>
      <c r="AU179" s="236"/>
      <c r="AV179" s="236"/>
      <c r="AW179" s="236"/>
      <c r="AX179" s="236"/>
      <c r="AY179" s="246"/>
    </row>
    <row r="180" spans="1:51" ht="60" customHeight="1" x14ac:dyDescent="0.35">
      <c r="A180" s="243" t="s">
        <v>5297</v>
      </c>
      <c r="B180" s="231" t="s">
        <v>5298</v>
      </c>
      <c r="C180" s="231" t="s">
        <v>5299</v>
      </c>
      <c r="D180" s="231" t="s">
        <v>5290</v>
      </c>
      <c r="E180" s="231" t="s">
        <v>5300</v>
      </c>
      <c r="F180" s="231" t="s">
        <v>20</v>
      </c>
      <c r="G180" s="231" t="s">
        <v>20</v>
      </c>
      <c r="H180" s="231" t="s">
        <v>5301</v>
      </c>
      <c r="I180" s="231" t="s">
        <v>4813</v>
      </c>
      <c r="J180" s="231" t="s">
        <v>5302</v>
      </c>
      <c r="K180" s="234" t="str">
        <f>IF(COUNTIF(L180:AY180,"&lt;&gt;")=0,"",SUMPRODUCT(((Recommendations[ImplStatus]="Implemented")+(Recommendations[ImplStatus]="Compensated"))*ISNUMBER(MATCH(Recommendations[Id],L180:AY180,0)))/COUNTIF(L180:AY180,"&lt;&gt;"))</f>
        <v/>
      </c>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7"/>
      <c r="AM180" s="237"/>
      <c r="AN180" s="237"/>
      <c r="AO180" s="237"/>
      <c r="AP180" s="237"/>
      <c r="AQ180" s="237"/>
      <c r="AR180" s="237"/>
      <c r="AS180" s="237"/>
      <c r="AT180" s="237"/>
      <c r="AU180" s="237"/>
      <c r="AV180" s="237"/>
      <c r="AW180" s="237"/>
      <c r="AX180" s="237"/>
      <c r="AY180" s="247"/>
    </row>
    <row r="181" spans="1:51" ht="60" customHeight="1" x14ac:dyDescent="0.35">
      <c r="A181" s="243" t="s">
        <v>5303</v>
      </c>
      <c r="B181" s="231" t="s">
        <v>5304</v>
      </c>
      <c r="C181" s="231" t="s">
        <v>5305</v>
      </c>
      <c r="D181" s="231" t="s">
        <v>5306</v>
      </c>
      <c r="E181" s="231" t="s">
        <v>20</v>
      </c>
      <c r="F181" s="231" t="s">
        <v>20</v>
      </c>
      <c r="G181" s="231" t="s">
        <v>20</v>
      </c>
      <c r="H181" s="231" t="s">
        <v>5307</v>
      </c>
      <c r="I181" s="231" t="s">
        <v>5308</v>
      </c>
      <c r="J181" s="231" t="s">
        <v>5309</v>
      </c>
      <c r="K181" s="234" t="str">
        <f>IF(COUNTIF(L181:AY181,"&lt;&gt;")=0,"",SUMPRODUCT(((Recommendations[ImplStatus]="Implemented")+(Recommendations[ImplStatus]="Compensated"))*ISNUMBER(MATCH(Recommendations[Id],L181:AY181,0)))/COUNTIF(L181:AY181,"&lt;&gt;"))</f>
        <v/>
      </c>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237"/>
      <c r="AU181" s="237"/>
      <c r="AV181" s="237"/>
      <c r="AW181" s="237"/>
      <c r="AX181" s="237"/>
      <c r="AY181" s="247"/>
    </row>
    <row r="182" spans="1:51" ht="60" customHeight="1" x14ac:dyDescent="0.35">
      <c r="A182" s="243" t="s">
        <v>5310</v>
      </c>
      <c r="B182" s="231" t="s">
        <v>5311</v>
      </c>
      <c r="C182" s="231" t="s">
        <v>5312</v>
      </c>
      <c r="D182" s="231" t="s">
        <v>5313</v>
      </c>
      <c r="E182" s="231" t="s">
        <v>20</v>
      </c>
      <c r="F182" s="231" t="s">
        <v>20</v>
      </c>
      <c r="G182" s="231" t="s">
        <v>20</v>
      </c>
      <c r="H182" s="231" t="s">
        <v>5314</v>
      </c>
      <c r="I182" s="231" t="s">
        <v>4813</v>
      </c>
      <c r="J182" s="231" t="s">
        <v>5315</v>
      </c>
      <c r="K182" s="234" t="str">
        <f>IF(COUNTIF(L182:AY182,"&lt;&gt;")=0,"",SUMPRODUCT(((Recommendations[ImplStatus]="Implemented")+(Recommendations[ImplStatus]="Compensated"))*ISNUMBER(MATCH(Recommendations[Id],L182:AY182,0)))/COUNTIF(L182:AY182,"&lt;&gt;"))</f>
        <v/>
      </c>
      <c r="L182" s="237"/>
      <c r="M182" s="237"/>
      <c r="N182" s="237"/>
      <c r="O182" s="237"/>
      <c r="P182" s="237"/>
      <c r="Q182" s="237"/>
      <c r="R182" s="237"/>
      <c r="S182" s="237"/>
      <c r="T182" s="237"/>
      <c r="U182" s="237"/>
      <c r="V182" s="237"/>
      <c r="W182" s="237"/>
      <c r="X182" s="237"/>
      <c r="Y182" s="237"/>
      <c r="Z182" s="237"/>
      <c r="AA182" s="237"/>
      <c r="AB182" s="237"/>
      <c r="AC182" s="237"/>
      <c r="AD182" s="237"/>
      <c r="AE182" s="237"/>
      <c r="AF182" s="237"/>
      <c r="AG182" s="237"/>
      <c r="AH182" s="237"/>
      <c r="AI182" s="237"/>
      <c r="AJ182" s="237"/>
      <c r="AK182" s="237"/>
      <c r="AL182" s="237"/>
      <c r="AM182" s="237"/>
      <c r="AN182" s="237"/>
      <c r="AO182" s="237"/>
      <c r="AP182" s="237"/>
      <c r="AQ182" s="237"/>
      <c r="AR182" s="237"/>
      <c r="AS182" s="237"/>
      <c r="AT182" s="237"/>
      <c r="AU182" s="237"/>
      <c r="AV182" s="237"/>
      <c r="AW182" s="237"/>
      <c r="AX182" s="237"/>
      <c r="AY182" s="247"/>
    </row>
    <row r="183" spans="1:51" ht="60" customHeight="1" outlineLevel="1" x14ac:dyDescent="0.35">
      <c r="A183" s="241" t="s">
        <v>5316</v>
      </c>
      <c r="B183" s="229" t="s">
        <v>5317</v>
      </c>
      <c r="C183" s="229"/>
      <c r="D183" s="229"/>
      <c r="E183" s="229"/>
      <c r="F183" s="229"/>
      <c r="G183" s="229"/>
      <c r="H183" s="229"/>
      <c r="I183" s="229"/>
      <c r="J183" s="229"/>
      <c r="K183" s="232" t="str">
        <f>IF(COUNTIF(L183:AY183,"&lt;&gt;")=0,"",SUMPRODUCT(((Recommendations[ImplStatus]="Implemented")+(Recommendations[ImplStatus]="Compensated"))*ISNUMBER(MATCH(Recommendations[Id],L183:AY183,0)))/COUNTIF(L183:AY183,"&lt;&gt;"))</f>
        <v/>
      </c>
      <c r="L183" s="235"/>
      <c r="M183" s="235"/>
      <c r="N183" s="235"/>
      <c r="O183" s="235"/>
      <c r="P183" s="235"/>
      <c r="Q183" s="235"/>
      <c r="R183" s="235"/>
      <c r="S183" s="235"/>
      <c r="T183" s="235"/>
      <c r="U183" s="235"/>
      <c r="V183" s="235"/>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45"/>
    </row>
    <row r="184" spans="1:51" ht="60" customHeight="1" outlineLevel="1" x14ac:dyDescent="0.35">
      <c r="A184" s="242" t="s">
        <v>1905</v>
      </c>
      <c r="B184" s="230" t="s">
        <v>5318</v>
      </c>
      <c r="C184" s="230"/>
      <c r="D184" s="230"/>
      <c r="E184" s="230"/>
      <c r="F184" s="230"/>
      <c r="G184" s="230"/>
      <c r="H184" s="230"/>
      <c r="I184" s="230"/>
      <c r="J184" s="230"/>
      <c r="K184" s="233" t="str">
        <f>IF(COUNTIF(L184:AY184,"&lt;&gt;")=0,"",SUMPRODUCT(((Recommendations[ImplStatus]="Implemented")+(Recommendations[ImplStatus]="Compensated"))*ISNUMBER(MATCH(Recommendations[Id],L184:AY184,0)))/COUNTIF(L184:AY184,"&lt;&gt;"))</f>
        <v/>
      </c>
      <c r="L184" s="236"/>
      <c r="M184" s="236"/>
      <c r="N184" s="236"/>
      <c r="O184" s="236"/>
      <c r="P184" s="236"/>
      <c r="Q184" s="236"/>
      <c r="R184" s="236"/>
      <c r="S184" s="236"/>
      <c r="T184" s="236"/>
      <c r="U184" s="236"/>
      <c r="V184" s="236"/>
      <c r="W184" s="236"/>
      <c r="X184" s="236"/>
      <c r="Y184" s="236"/>
      <c r="Z184" s="236"/>
      <c r="AA184" s="236"/>
      <c r="AB184" s="236"/>
      <c r="AC184" s="236"/>
      <c r="AD184" s="236"/>
      <c r="AE184" s="236"/>
      <c r="AF184" s="236"/>
      <c r="AG184" s="236"/>
      <c r="AH184" s="236"/>
      <c r="AI184" s="236"/>
      <c r="AJ184" s="236"/>
      <c r="AK184" s="236"/>
      <c r="AL184" s="236"/>
      <c r="AM184" s="236"/>
      <c r="AN184" s="236"/>
      <c r="AO184" s="236"/>
      <c r="AP184" s="236"/>
      <c r="AQ184" s="236"/>
      <c r="AR184" s="236"/>
      <c r="AS184" s="236"/>
      <c r="AT184" s="236"/>
      <c r="AU184" s="236"/>
      <c r="AV184" s="236"/>
      <c r="AW184" s="236"/>
      <c r="AX184" s="236"/>
      <c r="AY184" s="246"/>
    </row>
    <row r="185" spans="1:51" ht="60" customHeight="1" x14ac:dyDescent="0.35">
      <c r="A185" s="243" t="s">
        <v>5319</v>
      </c>
      <c r="B185" s="231" t="s">
        <v>5320</v>
      </c>
      <c r="C185" s="231" t="s">
        <v>5321</v>
      </c>
      <c r="D185" s="231" t="s">
        <v>4585</v>
      </c>
      <c r="E185" s="231" t="s">
        <v>5322</v>
      </c>
      <c r="F185" s="231" t="s">
        <v>20</v>
      </c>
      <c r="G185" s="231" t="s">
        <v>20</v>
      </c>
      <c r="H185" s="231" t="s">
        <v>5323</v>
      </c>
      <c r="I185" s="231" t="s">
        <v>20</v>
      </c>
      <c r="J185" s="231" t="s">
        <v>5324</v>
      </c>
      <c r="K185" s="234" t="str">
        <f>IF(COUNTIF(L185:AY185,"&lt;&gt;")=0,"",SUMPRODUCT(((Recommendations[ImplStatus]="Implemented")+(Recommendations[ImplStatus]="Compensated"))*ISNUMBER(MATCH(Recommendations[Id],L185:AY185,0)))/COUNTIF(L185:AY185,"&lt;&gt;"))</f>
        <v/>
      </c>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7"/>
      <c r="AH185" s="237"/>
      <c r="AI185" s="237"/>
      <c r="AJ185" s="237"/>
      <c r="AK185" s="237"/>
      <c r="AL185" s="237"/>
      <c r="AM185" s="237"/>
      <c r="AN185" s="237"/>
      <c r="AO185" s="237"/>
      <c r="AP185" s="237"/>
      <c r="AQ185" s="237"/>
      <c r="AR185" s="237"/>
      <c r="AS185" s="237"/>
      <c r="AT185" s="237"/>
      <c r="AU185" s="237"/>
      <c r="AV185" s="237"/>
      <c r="AW185" s="237"/>
      <c r="AX185" s="237"/>
      <c r="AY185" s="247"/>
    </row>
    <row r="186" spans="1:51" ht="60" customHeight="1" x14ac:dyDescent="0.35">
      <c r="A186" s="243" t="s">
        <v>5325</v>
      </c>
      <c r="B186" s="231" t="s">
        <v>5326</v>
      </c>
      <c r="C186" s="231" t="s">
        <v>4590</v>
      </c>
      <c r="D186" s="231" t="s">
        <v>5327</v>
      </c>
      <c r="E186" s="231" t="s">
        <v>20</v>
      </c>
      <c r="F186" s="231" t="s">
        <v>20</v>
      </c>
      <c r="G186" s="231" t="s">
        <v>20</v>
      </c>
      <c r="H186" s="231" t="s">
        <v>5328</v>
      </c>
      <c r="I186" s="231" t="s">
        <v>20</v>
      </c>
      <c r="J186" s="231" t="s">
        <v>5329</v>
      </c>
      <c r="K186" s="234" t="str">
        <f>IF(COUNTIF(L186:AY186,"&lt;&gt;")=0,"",SUMPRODUCT(((Recommendations[ImplStatus]="Implemented")+(Recommendations[ImplStatus]="Compensated"))*ISNUMBER(MATCH(Recommendations[Id],L186:AY186,0)))/COUNTIF(L186:AY186,"&lt;&gt;"))</f>
        <v/>
      </c>
      <c r="L186" s="237"/>
      <c r="M186" s="237"/>
      <c r="N186" s="237"/>
      <c r="O186" s="237"/>
      <c r="P186" s="237"/>
      <c r="Q186" s="237"/>
      <c r="R186" s="237"/>
      <c r="S186" s="237"/>
      <c r="T186" s="237"/>
      <c r="U186" s="237"/>
      <c r="V186" s="237"/>
      <c r="W186" s="237"/>
      <c r="X186" s="237"/>
      <c r="Y186" s="237"/>
      <c r="Z186" s="237"/>
      <c r="AA186" s="237"/>
      <c r="AB186" s="237"/>
      <c r="AC186" s="237"/>
      <c r="AD186" s="237"/>
      <c r="AE186" s="237"/>
      <c r="AF186" s="237"/>
      <c r="AG186" s="237"/>
      <c r="AH186" s="237"/>
      <c r="AI186" s="237"/>
      <c r="AJ186" s="237"/>
      <c r="AK186" s="237"/>
      <c r="AL186" s="237"/>
      <c r="AM186" s="237"/>
      <c r="AN186" s="237"/>
      <c r="AO186" s="237"/>
      <c r="AP186" s="237"/>
      <c r="AQ186" s="237"/>
      <c r="AR186" s="237"/>
      <c r="AS186" s="237"/>
      <c r="AT186" s="237"/>
      <c r="AU186" s="237"/>
      <c r="AV186" s="237"/>
      <c r="AW186" s="237"/>
      <c r="AX186" s="237"/>
      <c r="AY186" s="247"/>
    </row>
    <row r="187" spans="1:51" ht="60" customHeight="1" outlineLevel="1" x14ac:dyDescent="0.35">
      <c r="A187" s="242" t="s">
        <v>1909</v>
      </c>
      <c r="B187" s="230" t="s">
        <v>5330</v>
      </c>
      <c r="C187" s="230"/>
      <c r="D187" s="230"/>
      <c r="E187" s="230"/>
      <c r="F187" s="230"/>
      <c r="G187" s="230"/>
      <c r="H187" s="230"/>
      <c r="I187" s="230"/>
      <c r="J187" s="230"/>
      <c r="K187" s="233" t="str">
        <f>IF(COUNTIF(L187:AY187,"&lt;&gt;")=0,"",SUMPRODUCT(((Recommendations[ImplStatus]="Implemented")+(Recommendations[ImplStatus]="Compensated"))*ISNUMBER(MATCH(Recommendations[Id],L187:AY187,0)))/COUNTIF(L187:AY187,"&lt;&gt;"))</f>
        <v/>
      </c>
      <c r="L187" s="236"/>
      <c r="M187" s="236"/>
      <c r="N187" s="236"/>
      <c r="O187" s="236"/>
      <c r="P187" s="236"/>
      <c r="Q187" s="236"/>
      <c r="R187" s="236"/>
      <c r="S187" s="2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c r="AQ187" s="236"/>
      <c r="AR187" s="236"/>
      <c r="AS187" s="236"/>
      <c r="AT187" s="236"/>
      <c r="AU187" s="236"/>
      <c r="AV187" s="236"/>
      <c r="AW187" s="236"/>
      <c r="AX187" s="236"/>
      <c r="AY187" s="246"/>
    </row>
    <row r="188" spans="1:51" ht="60" customHeight="1" x14ac:dyDescent="0.35">
      <c r="A188" s="243" t="s">
        <v>5331</v>
      </c>
      <c r="B188" s="231" t="s">
        <v>5332</v>
      </c>
      <c r="C188" s="231" t="s">
        <v>5333</v>
      </c>
      <c r="D188" s="231" t="s">
        <v>5334</v>
      </c>
      <c r="E188" s="231" t="s">
        <v>20</v>
      </c>
      <c r="F188" s="231" t="s">
        <v>5335</v>
      </c>
      <c r="G188" s="231" t="s">
        <v>20</v>
      </c>
      <c r="H188" s="231" t="s">
        <v>5336</v>
      </c>
      <c r="I188" s="231" t="s">
        <v>5337</v>
      </c>
      <c r="J188" s="231" t="s">
        <v>5338</v>
      </c>
      <c r="K188" s="234" t="str">
        <f>IF(COUNTIF(L188:AY188,"&lt;&gt;")=0,"",SUMPRODUCT(((Recommendations[ImplStatus]="Implemented")+(Recommendations[ImplStatus]="Compensated"))*ISNUMBER(MATCH(Recommendations[Id],L188:AY188,0)))/COUNTIF(L188:AY188,"&lt;&gt;"))</f>
        <v/>
      </c>
      <c r="L188" s="237"/>
      <c r="M188" s="237"/>
      <c r="N188" s="237"/>
      <c r="O188" s="237"/>
      <c r="P188" s="237"/>
      <c r="Q188" s="237"/>
      <c r="R188" s="237"/>
      <c r="S188" s="237"/>
      <c r="T188" s="237"/>
      <c r="U188" s="237"/>
      <c r="V188" s="237"/>
      <c r="W188" s="237"/>
      <c r="X188" s="237"/>
      <c r="Y188" s="237"/>
      <c r="Z188" s="237"/>
      <c r="AA188" s="237"/>
      <c r="AB188" s="237"/>
      <c r="AC188" s="237"/>
      <c r="AD188" s="237"/>
      <c r="AE188" s="237"/>
      <c r="AF188" s="237"/>
      <c r="AG188" s="237"/>
      <c r="AH188" s="237"/>
      <c r="AI188" s="237"/>
      <c r="AJ188" s="237"/>
      <c r="AK188" s="237"/>
      <c r="AL188" s="237"/>
      <c r="AM188" s="237"/>
      <c r="AN188" s="237"/>
      <c r="AO188" s="237"/>
      <c r="AP188" s="237"/>
      <c r="AQ188" s="237"/>
      <c r="AR188" s="237"/>
      <c r="AS188" s="237"/>
      <c r="AT188" s="237"/>
      <c r="AU188" s="237"/>
      <c r="AV188" s="237"/>
      <c r="AW188" s="237"/>
      <c r="AX188" s="237"/>
      <c r="AY188" s="247"/>
    </row>
    <row r="189" spans="1:51" ht="60" customHeight="1" x14ac:dyDescent="0.35">
      <c r="A189" s="243" t="s">
        <v>5339</v>
      </c>
      <c r="B189" s="231" t="s">
        <v>5340</v>
      </c>
      <c r="C189" s="231" t="s">
        <v>5341</v>
      </c>
      <c r="D189" s="231" t="s">
        <v>5342</v>
      </c>
      <c r="E189" s="231" t="s">
        <v>20</v>
      </c>
      <c r="F189" s="231" t="s">
        <v>20</v>
      </c>
      <c r="G189" s="231" t="s">
        <v>20</v>
      </c>
      <c r="H189" s="231" t="s">
        <v>5343</v>
      </c>
      <c r="I189" s="231" t="s">
        <v>20</v>
      </c>
      <c r="J189" s="231" t="s">
        <v>5344</v>
      </c>
      <c r="K189" s="234" t="str">
        <f>IF(COUNTIF(L189:AY189,"&lt;&gt;")=0,"",SUMPRODUCT(((Recommendations[ImplStatus]="Implemented")+(Recommendations[ImplStatus]="Compensated"))*ISNUMBER(MATCH(Recommendations[Id],L189:AY189,0)))/COUNTIF(L189:AY189,"&lt;&gt;"))</f>
        <v/>
      </c>
      <c r="L189" s="237"/>
      <c r="M189" s="237"/>
      <c r="N189" s="237"/>
      <c r="O189" s="237"/>
      <c r="P189" s="237"/>
      <c r="Q189" s="237"/>
      <c r="R189" s="237"/>
      <c r="S189" s="237"/>
      <c r="T189" s="237"/>
      <c r="U189" s="237"/>
      <c r="V189" s="237"/>
      <c r="W189" s="237"/>
      <c r="X189" s="237"/>
      <c r="Y189" s="237"/>
      <c r="Z189" s="237"/>
      <c r="AA189" s="237"/>
      <c r="AB189" s="237"/>
      <c r="AC189" s="237"/>
      <c r="AD189" s="237"/>
      <c r="AE189" s="237"/>
      <c r="AF189" s="237"/>
      <c r="AG189" s="237"/>
      <c r="AH189" s="237"/>
      <c r="AI189" s="237"/>
      <c r="AJ189" s="237"/>
      <c r="AK189" s="237"/>
      <c r="AL189" s="237"/>
      <c r="AM189" s="237"/>
      <c r="AN189" s="237"/>
      <c r="AO189" s="237"/>
      <c r="AP189" s="237"/>
      <c r="AQ189" s="237"/>
      <c r="AR189" s="237"/>
      <c r="AS189" s="237"/>
      <c r="AT189" s="237"/>
      <c r="AU189" s="237"/>
      <c r="AV189" s="237"/>
      <c r="AW189" s="237"/>
      <c r="AX189" s="237"/>
      <c r="AY189" s="247"/>
    </row>
    <row r="190" spans="1:51" ht="60" customHeight="1" x14ac:dyDescent="0.35">
      <c r="A190" s="243" t="s">
        <v>5345</v>
      </c>
      <c r="B190" s="231" t="s">
        <v>5346</v>
      </c>
      <c r="C190" s="231" t="s">
        <v>5347</v>
      </c>
      <c r="D190" s="231" t="s">
        <v>5348</v>
      </c>
      <c r="E190" s="231" t="s">
        <v>20</v>
      </c>
      <c r="F190" s="231" t="s">
        <v>5349</v>
      </c>
      <c r="G190" s="231" t="s">
        <v>20</v>
      </c>
      <c r="H190" s="231" t="s">
        <v>5350</v>
      </c>
      <c r="I190" s="231" t="s">
        <v>20</v>
      </c>
      <c r="J190" s="231" t="s">
        <v>5351</v>
      </c>
      <c r="K190" s="234" t="str">
        <f>IF(COUNTIF(L190:AY190,"&lt;&gt;")=0,"",SUMPRODUCT(((Recommendations[ImplStatus]="Implemented")+(Recommendations[ImplStatus]="Compensated"))*ISNUMBER(MATCH(Recommendations[Id],L190:AY190,0)))/COUNTIF(L190:AY190,"&lt;&gt;"))</f>
        <v/>
      </c>
      <c r="L190" s="237"/>
      <c r="M190" s="237"/>
      <c r="N190" s="237"/>
      <c r="O190" s="237"/>
      <c r="P190" s="237"/>
      <c r="Q190" s="237"/>
      <c r="R190" s="237"/>
      <c r="S190" s="237"/>
      <c r="T190" s="237"/>
      <c r="U190" s="237"/>
      <c r="V190" s="237"/>
      <c r="W190" s="237"/>
      <c r="X190" s="237"/>
      <c r="Y190" s="237"/>
      <c r="Z190" s="237"/>
      <c r="AA190" s="237"/>
      <c r="AB190" s="237"/>
      <c r="AC190" s="237"/>
      <c r="AD190" s="237"/>
      <c r="AE190" s="237"/>
      <c r="AF190" s="237"/>
      <c r="AG190" s="237"/>
      <c r="AH190" s="237"/>
      <c r="AI190" s="237"/>
      <c r="AJ190" s="237"/>
      <c r="AK190" s="237"/>
      <c r="AL190" s="237"/>
      <c r="AM190" s="237"/>
      <c r="AN190" s="237"/>
      <c r="AO190" s="237"/>
      <c r="AP190" s="237"/>
      <c r="AQ190" s="237"/>
      <c r="AR190" s="237"/>
      <c r="AS190" s="237"/>
      <c r="AT190" s="237"/>
      <c r="AU190" s="237"/>
      <c r="AV190" s="237"/>
      <c r="AW190" s="237"/>
      <c r="AX190" s="237"/>
      <c r="AY190" s="247"/>
    </row>
    <row r="191" spans="1:51" ht="60" customHeight="1" x14ac:dyDescent="0.35">
      <c r="A191" s="243" t="s">
        <v>5352</v>
      </c>
      <c r="B191" s="231" t="s">
        <v>5353</v>
      </c>
      <c r="C191" s="231" t="s">
        <v>5354</v>
      </c>
      <c r="D191" s="231" t="s">
        <v>20</v>
      </c>
      <c r="E191" s="231" t="s">
        <v>20</v>
      </c>
      <c r="F191" s="231" t="s">
        <v>20</v>
      </c>
      <c r="G191" s="231" t="s">
        <v>20</v>
      </c>
      <c r="H191" s="231" t="s">
        <v>5355</v>
      </c>
      <c r="I191" s="231" t="s">
        <v>20</v>
      </c>
      <c r="J191" s="231" t="s">
        <v>5356</v>
      </c>
      <c r="K191" s="234" t="str">
        <f>IF(COUNTIF(L191:AY191,"&lt;&gt;")=0,"",SUMPRODUCT(((Recommendations[ImplStatus]="Implemented")+(Recommendations[ImplStatus]="Compensated"))*ISNUMBER(MATCH(Recommendations[Id],L191:AY191,0)))/COUNTIF(L191:AY191,"&lt;&gt;"))</f>
        <v/>
      </c>
      <c r="L191" s="237"/>
      <c r="M191" s="237"/>
      <c r="N191" s="237"/>
      <c r="O191" s="237"/>
      <c r="P191" s="237"/>
      <c r="Q191" s="237"/>
      <c r="R191" s="237"/>
      <c r="S191" s="237"/>
      <c r="T191" s="237"/>
      <c r="U191" s="237"/>
      <c r="V191" s="237"/>
      <c r="W191" s="237"/>
      <c r="X191" s="237"/>
      <c r="Y191" s="237"/>
      <c r="Z191" s="237"/>
      <c r="AA191" s="237"/>
      <c r="AB191" s="237"/>
      <c r="AC191" s="237"/>
      <c r="AD191" s="237"/>
      <c r="AE191" s="237"/>
      <c r="AF191" s="237"/>
      <c r="AG191" s="237"/>
      <c r="AH191" s="237"/>
      <c r="AI191" s="237"/>
      <c r="AJ191" s="237"/>
      <c r="AK191" s="237"/>
      <c r="AL191" s="237"/>
      <c r="AM191" s="237"/>
      <c r="AN191" s="237"/>
      <c r="AO191" s="237"/>
      <c r="AP191" s="237"/>
      <c r="AQ191" s="237"/>
      <c r="AR191" s="237"/>
      <c r="AS191" s="237"/>
      <c r="AT191" s="237"/>
      <c r="AU191" s="237"/>
      <c r="AV191" s="237"/>
      <c r="AW191" s="237"/>
      <c r="AX191" s="237"/>
      <c r="AY191" s="247"/>
    </row>
    <row r="192" spans="1:51" ht="60" customHeight="1" x14ac:dyDescent="0.35">
      <c r="A192" s="243" t="s">
        <v>5357</v>
      </c>
      <c r="B192" s="231" t="s">
        <v>5358</v>
      </c>
      <c r="C192" s="231" t="s">
        <v>5359</v>
      </c>
      <c r="D192" s="231" t="s">
        <v>5360</v>
      </c>
      <c r="E192" s="231" t="s">
        <v>5361</v>
      </c>
      <c r="F192" s="231" t="s">
        <v>20</v>
      </c>
      <c r="G192" s="231" t="s">
        <v>20</v>
      </c>
      <c r="H192" s="231" t="s">
        <v>5362</v>
      </c>
      <c r="I192" s="231" t="s">
        <v>20</v>
      </c>
      <c r="J192" s="231" t="s">
        <v>5363</v>
      </c>
      <c r="K192" s="234" t="str">
        <f>IF(COUNTIF(L192:AY192,"&lt;&gt;")=0,"",SUMPRODUCT(((Recommendations[ImplStatus]="Implemented")+(Recommendations[ImplStatus]="Compensated"))*ISNUMBER(MATCH(Recommendations[Id],L192:AY192,0)))/COUNTIF(L192:AY192,"&lt;&gt;"))</f>
        <v/>
      </c>
      <c r="L192" s="237"/>
      <c r="M192" s="237"/>
      <c r="N192" s="237"/>
      <c r="O192" s="237"/>
      <c r="P192" s="237"/>
      <c r="Q192" s="237"/>
      <c r="R192" s="237"/>
      <c r="S192" s="237"/>
      <c r="T192" s="237"/>
      <c r="U192" s="237"/>
      <c r="V192" s="237"/>
      <c r="W192" s="237"/>
      <c r="X192" s="237"/>
      <c r="Y192" s="237"/>
      <c r="Z192" s="237"/>
      <c r="AA192" s="237"/>
      <c r="AB192" s="237"/>
      <c r="AC192" s="237"/>
      <c r="AD192" s="237"/>
      <c r="AE192" s="237"/>
      <c r="AF192" s="237"/>
      <c r="AG192" s="237"/>
      <c r="AH192" s="237"/>
      <c r="AI192" s="237"/>
      <c r="AJ192" s="237"/>
      <c r="AK192" s="237"/>
      <c r="AL192" s="237"/>
      <c r="AM192" s="237"/>
      <c r="AN192" s="237"/>
      <c r="AO192" s="237"/>
      <c r="AP192" s="237"/>
      <c r="AQ192" s="237"/>
      <c r="AR192" s="237"/>
      <c r="AS192" s="237"/>
      <c r="AT192" s="237"/>
      <c r="AU192" s="237"/>
      <c r="AV192" s="237"/>
      <c r="AW192" s="237"/>
      <c r="AX192" s="237"/>
      <c r="AY192" s="247"/>
    </row>
    <row r="193" spans="1:51" ht="60" customHeight="1" outlineLevel="1" x14ac:dyDescent="0.35">
      <c r="A193" s="242" t="s">
        <v>1913</v>
      </c>
      <c r="B193" s="230" t="s">
        <v>5364</v>
      </c>
      <c r="C193" s="230"/>
      <c r="D193" s="230"/>
      <c r="E193" s="230"/>
      <c r="F193" s="230"/>
      <c r="G193" s="230"/>
      <c r="H193" s="230"/>
      <c r="I193" s="230"/>
      <c r="J193" s="230"/>
      <c r="K193" s="233" t="str">
        <f>IF(COUNTIF(L193:AY193,"&lt;&gt;")=0,"",SUMPRODUCT(((Recommendations[ImplStatus]="Implemented")+(Recommendations[ImplStatus]="Compensated"))*ISNUMBER(MATCH(Recommendations[Id],L193:AY193,0)))/COUNTIF(L193:AY193,"&lt;&gt;"))</f>
        <v/>
      </c>
      <c r="L193" s="236"/>
      <c r="M193" s="236"/>
      <c r="N193" s="236"/>
      <c r="O193" s="236"/>
      <c r="P193" s="236"/>
      <c r="Q193" s="236"/>
      <c r="R193" s="236"/>
      <c r="S193" s="236"/>
      <c r="T193" s="236"/>
      <c r="U193" s="236"/>
      <c r="V193" s="236"/>
      <c r="W193" s="236"/>
      <c r="X193" s="236"/>
      <c r="Y193" s="236"/>
      <c r="Z193" s="236"/>
      <c r="AA193" s="236"/>
      <c r="AB193" s="236"/>
      <c r="AC193" s="236"/>
      <c r="AD193" s="236"/>
      <c r="AE193" s="236"/>
      <c r="AF193" s="236"/>
      <c r="AG193" s="236"/>
      <c r="AH193" s="236"/>
      <c r="AI193" s="236"/>
      <c r="AJ193" s="236"/>
      <c r="AK193" s="236"/>
      <c r="AL193" s="236"/>
      <c r="AM193" s="236"/>
      <c r="AN193" s="236"/>
      <c r="AO193" s="236"/>
      <c r="AP193" s="236"/>
      <c r="AQ193" s="236"/>
      <c r="AR193" s="236"/>
      <c r="AS193" s="236"/>
      <c r="AT193" s="236"/>
      <c r="AU193" s="236"/>
      <c r="AV193" s="236"/>
      <c r="AW193" s="236"/>
      <c r="AX193" s="236"/>
      <c r="AY193" s="246"/>
    </row>
    <row r="194" spans="1:51" ht="60" customHeight="1" x14ac:dyDescent="0.35">
      <c r="A194" s="243" t="s">
        <v>5365</v>
      </c>
      <c r="B194" s="231" t="s">
        <v>5366</v>
      </c>
      <c r="C194" s="231" t="s">
        <v>5367</v>
      </c>
      <c r="D194" s="231" t="s">
        <v>5360</v>
      </c>
      <c r="E194" s="231" t="s">
        <v>5361</v>
      </c>
      <c r="F194" s="231" t="s">
        <v>5368</v>
      </c>
      <c r="G194" s="231" t="s">
        <v>20</v>
      </c>
      <c r="H194" s="231" t="s">
        <v>5369</v>
      </c>
      <c r="I194" s="231" t="s">
        <v>20</v>
      </c>
      <c r="J194" s="231" t="s">
        <v>5370</v>
      </c>
      <c r="K194" s="234" t="str">
        <f>IF(COUNTIF(L194:AY194,"&lt;&gt;")=0,"",SUMPRODUCT(((Recommendations[ImplStatus]="Implemented")+(Recommendations[ImplStatus]="Compensated"))*ISNUMBER(MATCH(Recommendations[Id],L194:AY194,0)))/COUNTIF(L194:AY194,"&lt;&gt;"))</f>
        <v/>
      </c>
      <c r="L194" s="237"/>
      <c r="M194" s="237"/>
      <c r="N194" s="237"/>
      <c r="O194" s="237"/>
      <c r="P194" s="237"/>
      <c r="Q194" s="237"/>
      <c r="R194" s="237"/>
      <c r="S194" s="237"/>
      <c r="T194" s="237"/>
      <c r="U194" s="237"/>
      <c r="V194" s="237"/>
      <c r="W194" s="237"/>
      <c r="X194" s="237"/>
      <c r="Y194" s="237"/>
      <c r="Z194" s="237"/>
      <c r="AA194" s="237"/>
      <c r="AB194" s="237"/>
      <c r="AC194" s="237"/>
      <c r="AD194" s="237"/>
      <c r="AE194" s="237"/>
      <c r="AF194" s="237"/>
      <c r="AG194" s="237"/>
      <c r="AH194" s="237"/>
      <c r="AI194" s="237"/>
      <c r="AJ194" s="237"/>
      <c r="AK194" s="237"/>
      <c r="AL194" s="237"/>
      <c r="AM194" s="237"/>
      <c r="AN194" s="237"/>
      <c r="AO194" s="237"/>
      <c r="AP194" s="237"/>
      <c r="AQ194" s="237"/>
      <c r="AR194" s="237"/>
      <c r="AS194" s="237"/>
      <c r="AT194" s="237"/>
      <c r="AU194" s="237"/>
      <c r="AV194" s="237"/>
      <c r="AW194" s="237"/>
      <c r="AX194" s="237"/>
      <c r="AY194" s="247"/>
    </row>
    <row r="195" spans="1:51" ht="60" customHeight="1" x14ac:dyDescent="0.35">
      <c r="A195" s="243" t="s">
        <v>5371</v>
      </c>
      <c r="B195" s="231" t="s">
        <v>5372</v>
      </c>
      <c r="C195" s="231" t="s">
        <v>5373</v>
      </c>
      <c r="D195" s="231" t="s">
        <v>5374</v>
      </c>
      <c r="E195" s="231" t="s">
        <v>20</v>
      </c>
      <c r="F195" s="231" t="s">
        <v>20</v>
      </c>
      <c r="G195" s="231" t="s">
        <v>20</v>
      </c>
      <c r="H195" s="231" t="s">
        <v>5375</v>
      </c>
      <c r="I195" s="231" t="s">
        <v>20</v>
      </c>
      <c r="J195" s="231" t="s">
        <v>5376</v>
      </c>
      <c r="K195" s="234" t="str">
        <f>IF(COUNTIF(L195:AY195,"&lt;&gt;")=0,"",SUMPRODUCT(((Recommendations[ImplStatus]="Implemented")+(Recommendations[ImplStatus]="Compensated"))*ISNUMBER(MATCH(Recommendations[Id],L195:AY195,0)))/COUNTIF(L195:AY195,"&lt;&gt;"))</f>
        <v/>
      </c>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37"/>
      <c r="AI195" s="237"/>
      <c r="AJ195" s="237"/>
      <c r="AK195" s="237"/>
      <c r="AL195" s="237"/>
      <c r="AM195" s="237"/>
      <c r="AN195" s="237"/>
      <c r="AO195" s="237"/>
      <c r="AP195" s="237"/>
      <c r="AQ195" s="237"/>
      <c r="AR195" s="237"/>
      <c r="AS195" s="237"/>
      <c r="AT195" s="237"/>
      <c r="AU195" s="237"/>
      <c r="AV195" s="237"/>
      <c r="AW195" s="237"/>
      <c r="AX195" s="237"/>
      <c r="AY195" s="247"/>
    </row>
    <row r="196" spans="1:51" ht="60" customHeight="1" x14ac:dyDescent="0.35">
      <c r="A196" s="243" t="s">
        <v>5377</v>
      </c>
      <c r="B196" s="231" t="s">
        <v>5378</v>
      </c>
      <c r="C196" s="231" t="s">
        <v>5379</v>
      </c>
      <c r="D196" s="231" t="s">
        <v>20</v>
      </c>
      <c r="E196" s="231" t="s">
        <v>5380</v>
      </c>
      <c r="F196" s="231" t="s">
        <v>20</v>
      </c>
      <c r="G196" s="231" t="s">
        <v>20</v>
      </c>
      <c r="H196" s="231" t="s">
        <v>5381</v>
      </c>
      <c r="I196" s="231" t="s">
        <v>20</v>
      </c>
      <c r="J196" s="231" t="s">
        <v>5382</v>
      </c>
      <c r="K196" s="234" t="str">
        <f>IF(COUNTIF(L196:AY196,"&lt;&gt;")=0,"",SUMPRODUCT(((Recommendations[ImplStatus]="Implemented")+(Recommendations[ImplStatus]="Compensated"))*ISNUMBER(MATCH(Recommendations[Id],L196:AY196,0)))/COUNTIF(L196:AY196,"&lt;&gt;"))</f>
        <v/>
      </c>
      <c r="L196" s="237"/>
      <c r="M196" s="237"/>
      <c r="N196" s="237"/>
      <c r="O196" s="237"/>
      <c r="P196" s="237"/>
      <c r="Q196" s="237"/>
      <c r="R196" s="237"/>
      <c r="S196" s="237"/>
      <c r="T196" s="237"/>
      <c r="U196" s="237"/>
      <c r="V196" s="237"/>
      <c r="W196" s="237"/>
      <c r="X196" s="237"/>
      <c r="Y196" s="237"/>
      <c r="Z196" s="237"/>
      <c r="AA196" s="237"/>
      <c r="AB196" s="237"/>
      <c r="AC196" s="237"/>
      <c r="AD196" s="237"/>
      <c r="AE196" s="237"/>
      <c r="AF196" s="237"/>
      <c r="AG196" s="237"/>
      <c r="AH196" s="237"/>
      <c r="AI196" s="237"/>
      <c r="AJ196" s="237"/>
      <c r="AK196" s="237"/>
      <c r="AL196" s="237"/>
      <c r="AM196" s="237"/>
      <c r="AN196" s="237"/>
      <c r="AO196" s="237"/>
      <c r="AP196" s="237"/>
      <c r="AQ196" s="237"/>
      <c r="AR196" s="237"/>
      <c r="AS196" s="237"/>
      <c r="AT196" s="237"/>
      <c r="AU196" s="237"/>
      <c r="AV196" s="237"/>
      <c r="AW196" s="237"/>
      <c r="AX196" s="237"/>
      <c r="AY196" s="247"/>
    </row>
    <row r="197" spans="1:51" ht="60" customHeight="1" x14ac:dyDescent="0.35">
      <c r="A197" s="243" t="s">
        <v>5383</v>
      </c>
      <c r="B197" s="231" t="s">
        <v>5384</v>
      </c>
      <c r="C197" s="231" t="s">
        <v>5385</v>
      </c>
      <c r="D197" s="231" t="s">
        <v>20</v>
      </c>
      <c r="E197" s="231" t="s">
        <v>20</v>
      </c>
      <c r="F197" s="231" t="s">
        <v>20</v>
      </c>
      <c r="G197" s="231" t="s">
        <v>20</v>
      </c>
      <c r="H197" s="231" t="s">
        <v>5386</v>
      </c>
      <c r="I197" s="231" t="s">
        <v>20</v>
      </c>
      <c r="J197" s="231" t="s">
        <v>5387</v>
      </c>
      <c r="K197" s="234" t="str">
        <f>IF(COUNTIF(L197:AY197,"&lt;&gt;")=0,"",SUMPRODUCT(((Recommendations[ImplStatus]="Implemented")+(Recommendations[ImplStatus]="Compensated"))*ISNUMBER(MATCH(Recommendations[Id],L197:AY197,0)))/COUNTIF(L197:AY197,"&lt;&gt;"))</f>
        <v/>
      </c>
      <c r="L197" s="237"/>
      <c r="M197" s="237"/>
      <c r="N197" s="237"/>
      <c r="O197" s="237"/>
      <c r="P197" s="237"/>
      <c r="Q197" s="237"/>
      <c r="R197" s="237"/>
      <c r="S197" s="237"/>
      <c r="T197" s="237"/>
      <c r="U197" s="237"/>
      <c r="V197" s="237"/>
      <c r="W197" s="237"/>
      <c r="X197" s="237"/>
      <c r="Y197" s="237"/>
      <c r="Z197" s="237"/>
      <c r="AA197" s="237"/>
      <c r="AB197" s="237"/>
      <c r="AC197" s="237"/>
      <c r="AD197" s="237"/>
      <c r="AE197" s="237"/>
      <c r="AF197" s="237"/>
      <c r="AG197" s="237"/>
      <c r="AH197" s="237"/>
      <c r="AI197" s="237"/>
      <c r="AJ197" s="237"/>
      <c r="AK197" s="237"/>
      <c r="AL197" s="237"/>
      <c r="AM197" s="237"/>
      <c r="AN197" s="237"/>
      <c r="AO197" s="237"/>
      <c r="AP197" s="237"/>
      <c r="AQ197" s="237"/>
      <c r="AR197" s="237"/>
      <c r="AS197" s="237"/>
      <c r="AT197" s="237"/>
      <c r="AU197" s="237"/>
      <c r="AV197" s="237"/>
      <c r="AW197" s="237"/>
      <c r="AX197" s="237"/>
      <c r="AY197" s="247"/>
    </row>
    <row r="198" spans="1:51" ht="60" customHeight="1" x14ac:dyDescent="0.35">
      <c r="A198" s="243" t="s">
        <v>5388</v>
      </c>
      <c r="B198" s="231" t="s">
        <v>5389</v>
      </c>
      <c r="C198" s="231" t="s">
        <v>5390</v>
      </c>
      <c r="D198" s="231" t="s">
        <v>5391</v>
      </c>
      <c r="E198" s="231" t="s">
        <v>20</v>
      </c>
      <c r="F198" s="231" t="s">
        <v>20</v>
      </c>
      <c r="G198" s="231" t="s">
        <v>20</v>
      </c>
      <c r="H198" s="231" t="s">
        <v>5392</v>
      </c>
      <c r="I198" s="231" t="s">
        <v>20</v>
      </c>
      <c r="J198" s="231" t="s">
        <v>5393</v>
      </c>
      <c r="K198" s="234" t="str">
        <f>IF(COUNTIF(L198:AY198,"&lt;&gt;")=0,"",SUMPRODUCT(((Recommendations[ImplStatus]="Implemented")+(Recommendations[ImplStatus]="Compensated"))*ISNUMBER(MATCH(Recommendations[Id],L198:AY198,0)))/COUNTIF(L198:AY198,"&lt;&gt;"))</f>
        <v/>
      </c>
      <c r="L198" s="237"/>
      <c r="M198" s="237"/>
      <c r="N198" s="237"/>
      <c r="O198" s="237"/>
      <c r="P198" s="237"/>
      <c r="Q198" s="237"/>
      <c r="R198" s="237"/>
      <c r="S198" s="237"/>
      <c r="T198" s="237"/>
      <c r="U198" s="237"/>
      <c r="V198" s="237"/>
      <c r="W198" s="237"/>
      <c r="X198" s="237"/>
      <c r="Y198" s="237"/>
      <c r="Z198" s="237"/>
      <c r="AA198" s="237"/>
      <c r="AB198" s="237"/>
      <c r="AC198" s="237"/>
      <c r="AD198" s="237"/>
      <c r="AE198" s="237"/>
      <c r="AF198" s="237"/>
      <c r="AG198" s="237"/>
      <c r="AH198" s="237"/>
      <c r="AI198" s="237"/>
      <c r="AJ198" s="237"/>
      <c r="AK198" s="237"/>
      <c r="AL198" s="237"/>
      <c r="AM198" s="237"/>
      <c r="AN198" s="237"/>
      <c r="AO198" s="237"/>
      <c r="AP198" s="237"/>
      <c r="AQ198" s="237"/>
      <c r="AR198" s="237"/>
      <c r="AS198" s="237"/>
      <c r="AT198" s="237"/>
      <c r="AU198" s="237"/>
      <c r="AV198" s="237"/>
      <c r="AW198" s="237"/>
      <c r="AX198" s="237"/>
      <c r="AY198" s="247"/>
    </row>
    <row r="199" spans="1:51" ht="60" customHeight="1" outlineLevel="1" x14ac:dyDescent="0.35">
      <c r="A199" s="242" t="s">
        <v>1917</v>
      </c>
      <c r="B199" s="230" t="s">
        <v>5394</v>
      </c>
      <c r="C199" s="230"/>
      <c r="D199" s="230"/>
      <c r="E199" s="230"/>
      <c r="F199" s="230"/>
      <c r="G199" s="230"/>
      <c r="H199" s="230"/>
      <c r="I199" s="230"/>
      <c r="J199" s="230"/>
      <c r="K199" s="233" t="str">
        <f>IF(COUNTIF(L199:AY199,"&lt;&gt;")=0,"",SUMPRODUCT(((Recommendations[ImplStatus]="Implemented")+(Recommendations[ImplStatus]="Compensated"))*ISNUMBER(MATCH(Recommendations[Id],L199:AY199,0)))/COUNTIF(L199:AY199,"&lt;&gt;"))</f>
        <v/>
      </c>
      <c r="L199" s="236"/>
      <c r="M199" s="236"/>
      <c r="N199" s="236"/>
      <c r="O199" s="236"/>
      <c r="P199" s="236"/>
      <c r="Q199" s="236"/>
      <c r="R199" s="236"/>
      <c r="S199" s="236"/>
      <c r="T199" s="236"/>
      <c r="U199" s="236"/>
      <c r="V199" s="236"/>
      <c r="W199" s="236"/>
      <c r="X199" s="236"/>
      <c r="Y199" s="236"/>
      <c r="Z199" s="236"/>
      <c r="AA199" s="236"/>
      <c r="AB199" s="236"/>
      <c r="AC199" s="236"/>
      <c r="AD199" s="236"/>
      <c r="AE199" s="236"/>
      <c r="AF199" s="236"/>
      <c r="AG199" s="236"/>
      <c r="AH199" s="236"/>
      <c r="AI199" s="236"/>
      <c r="AJ199" s="236"/>
      <c r="AK199" s="236"/>
      <c r="AL199" s="236"/>
      <c r="AM199" s="236"/>
      <c r="AN199" s="236"/>
      <c r="AO199" s="236"/>
      <c r="AP199" s="236"/>
      <c r="AQ199" s="236"/>
      <c r="AR199" s="236"/>
      <c r="AS199" s="236"/>
      <c r="AT199" s="236"/>
      <c r="AU199" s="236"/>
      <c r="AV199" s="236"/>
      <c r="AW199" s="236"/>
      <c r="AX199" s="236"/>
      <c r="AY199" s="246"/>
    </row>
    <row r="200" spans="1:51" ht="60" customHeight="1" x14ac:dyDescent="0.35">
      <c r="A200" s="243" t="s">
        <v>5395</v>
      </c>
      <c r="B200" s="231" t="s">
        <v>5396</v>
      </c>
      <c r="C200" s="231" t="s">
        <v>5397</v>
      </c>
      <c r="D200" s="231" t="s">
        <v>20</v>
      </c>
      <c r="E200" s="231" t="s">
        <v>20</v>
      </c>
      <c r="F200" s="231" t="s">
        <v>20</v>
      </c>
      <c r="G200" s="231" t="s">
        <v>20</v>
      </c>
      <c r="H200" s="231" t="s">
        <v>5398</v>
      </c>
      <c r="I200" s="231" t="s">
        <v>20</v>
      </c>
      <c r="J200" s="231" t="s">
        <v>20</v>
      </c>
      <c r="K200" s="234" t="str">
        <f>IF(COUNTIF(L200:AY200,"&lt;&gt;")=0,"",SUMPRODUCT(((Recommendations[ImplStatus]="Implemented")+(Recommendations[ImplStatus]="Compensated"))*ISNUMBER(MATCH(Recommendations[Id],L200:AY200,0)))/COUNTIF(L200:AY200,"&lt;&gt;"))</f>
        <v/>
      </c>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37"/>
      <c r="AV200" s="237"/>
      <c r="AW200" s="237"/>
      <c r="AX200" s="237"/>
      <c r="AY200" s="247"/>
    </row>
    <row r="201" spans="1:51" ht="60" customHeight="1" x14ac:dyDescent="0.35">
      <c r="A201" s="243" t="s">
        <v>5399</v>
      </c>
      <c r="B201" s="231" t="s">
        <v>5400</v>
      </c>
      <c r="C201" s="231" t="s">
        <v>5401</v>
      </c>
      <c r="D201" s="231" t="s">
        <v>5402</v>
      </c>
      <c r="E201" s="231" t="s">
        <v>20</v>
      </c>
      <c r="F201" s="231" t="s">
        <v>20</v>
      </c>
      <c r="G201" s="231" t="s">
        <v>20</v>
      </c>
      <c r="H201" s="231" t="s">
        <v>5403</v>
      </c>
      <c r="I201" s="231" t="s">
        <v>20</v>
      </c>
      <c r="J201" s="231" t="s">
        <v>5404</v>
      </c>
      <c r="K201" s="234" t="str">
        <f>IF(COUNTIF(L201:AY201,"&lt;&gt;")=0,"",SUMPRODUCT(((Recommendations[ImplStatus]="Implemented")+(Recommendations[ImplStatus]="Compensated"))*ISNUMBER(MATCH(Recommendations[Id],L201:AY201,0)))/COUNTIF(L201:AY201,"&lt;&gt;"))</f>
        <v/>
      </c>
      <c r="L201" s="237"/>
      <c r="M201" s="237"/>
      <c r="N201" s="237"/>
      <c r="O201" s="237"/>
      <c r="P201" s="237"/>
      <c r="Q201" s="237"/>
      <c r="R201" s="237"/>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7"/>
      <c r="AP201" s="237"/>
      <c r="AQ201" s="237"/>
      <c r="AR201" s="237"/>
      <c r="AS201" s="237"/>
      <c r="AT201" s="237"/>
      <c r="AU201" s="237"/>
      <c r="AV201" s="237"/>
      <c r="AW201" s="237"/>
      <c r="AX201" s="237"/>
      <c r="AY201" s="247"/>
    </row>
    <row r="202" spans="1:51" ht="60" customHeight="1" x14ac:dyDescent="0.35">
      <c r="A202" s="243" t="s">
        <v>5405</v>
      </c>
      <c r="B202" s="231" t="s">
        <v>5406</v>
      </c>
      <c r="C202" s="231" t="s">
        <v>5407</v>
      </c>
      <c r="D202" s="231" t="s">
        <v>20</v>
      </c>
      <c r="E202" s="231" t="s">
        <v>20</v>
      </c>
      <c r="F202" s="231" t="s">
        <v>20</v>
      </c>
      <c r="G202" s="231" t="s">
        <v>20</v>
      </c>
      <c r="H202" s="231" t="s">
        <v>5408</v>
      </c>
      <c r="I202" s="231" t="s">
        <v>20</v>
      </c>
      <c r="J202" s="231" t="s">
        <v>5409</v>
      </c>
      <c r="K202" s="234" t="str">
        <f>IF(COUNTIF(L202:AY202,"&lt;&gt;")=0,"",SUMPRODUCT(((Recommendations[ImplStatus]="Implemented")+(Recommendations[ImplStatus]="Compensated"))*ISNUMBER(MATCH(Recommendations[Id],L202:AY202,0)))/COUNTIF(L202:AY202,"&lt;&gt;"))</f>
        <v/>
      </c>
      <c r="L202" s="237"/>
      <c r="M202" s="237"/>
      <c r="N202" s="237"/>
      <c r="O202" s="237"/>
      <c r="P202" s="237"/>
      <c r="Q202" s="237"/>
      <c r="R202" s="237"/>
      <c r="S202" s="237"/>
      <c r="T202" s="237"/>
      <c r="U202" s="237"/>
      <c r="V202" s="237"/>
      <c r="W202" s="237"/>
      <c r="X202" s="237"/>
      <c r="Y202" s="237"/>
      <c r="Z202" s="237"/>
      <c r="AA202" s="237"/>
      <c r="AB202" s="237"/>
      <c r="AC202" s="237"/>
      <c r="AD202" s="237"/>
      <c r="AE202" s="237"/>
      <c r="AF202" s="237"/>
      <c r="AG202" s="237"/>
      <c r="AH202" s="237"/>
      <c r="AI202" s="237"/>
      <c r="AJ202" s="237"/>
      <c r="AK202" s="237"/>
      <c r="AL202" s="237"/>
      <c r="AM202" s="237"/>
      <c r="AN202" s="237"/>
      <c r="AO202" s="237"/>
      <c r="AP202" s="237"/>
      <c r="AQ202" s="237"/>
      <c r="AR202" s="237"/>
      <c r="AS202" s="237"/>
      <c r="AT202" s="237"/>
      <c r="AU202" s="237"/>
      <c r="AV202" s="237"/>
      <c r="AW202" s="237"/>
      <c r="AX202" s="237"/>
      <c r="AY202" s="247"/>
    </row>
    <row r="203" spans="1:51" ht="60" customHeight="1" x14ac:dyDescent="0.35">
      <c r="A203" s="243" t="s">
        <v>5410</v>
      </c>
      <c r="B203" s="231" t="s">
        <v>5411</v>
      </c>
      <c r="C203" s="231" t="s">
        <v>5412</v>
      </c>
      <c r="D203" s="231" t="s">
        <v>5413</v>
      </c>
      <c r="E203" s="231" t="s">
        <v>20</v>
      </c>
      <c r="F203" s="231" t="s">
        <v>20</v>
      </c>
      <c r="G203" s="231" t="s">
        <v>20</v>
      </c>
      <c r="H203" s="231" t="s">
        <v>5414</v>
      </c>
      <c r="I203" s="231" t="s">
        <v>20</v>
      </c>
      <c r="J203" s="231" t="s">
        <v>5415</v>
      </c>
      <c r="K203" s="234" t="str">
        <f>IF(COUNTIF(L203:AY203,"&lt;&gt;")=0,"",SUMPRODUCT(((Recommendations[ImplStatus]="Implemented")+(Recommendations[ImplStatus]="Compensated"))*ISNUMBER(MATCH(Recommendations[Id],L203:AY203,0)))/COUNTIF(L203:AY203,"&lt;&gt;"))</f>
        <v/>
      </c>
      <c r="L203" s="237"/>
      <c r="M203" s="237"/>
      <c r="N203" s="237"/>
      <c r="O203" s="237"/>
      <c r="P203" s="237"/>
      <c r="Q203" s="237"/>
      <c r="R203" s="237"/>
      <c r="S203" s="237"/>
      <c r="T203" s="237"/>
      <c r="U203" s="237"/>
      <c r="V203" s="237"/>
      <c r="W203" s="237"/>
      <c r="X203" s="237"/>
      <c r="Y203" s="237"/>
      <c r="Z203" s="237"/>
      <c r="AA203" s="237"/>
      <c r="AB203" s="237"/>
      <c r="AC203" s="237"/>
      <c r="AD203" s="237"/>
      <c r="AE203" s="237"/>
      <c r="AF203" s="237"/>
      <c r="AG203" s="237"/>
      <c r="AH203" s="237"/>
      <c r="AI203" s="237"/>
      <c r="AJ203" s="237"/>
      <c r="AK203" s="237"/>
      <c r="AL203" s="237"/>
      <c r="AM203" s="237"/>
      <c r="AN203" s="237"/>
      <c r="AO203" s="237"/>
      <c r="AP203" s="237"/>
      <c r="AQ203" s="237"/>
      <c r="AR203" s="237"/>
      <c r="AS203" s="237"/>
      <c r="AT203" s="237"/>
      <c r="AU203" s="237"/>
      <c r="AV203" s="237"/>
      <c r="AW203" s="237"/>
      <c r="AX203" s="237"/>
      <c r="AY203" s="247"/>
    </row>
    <row r="204" spans="1:51" ht="60" customHeight="1" x14ac:dyDescent="0.35">
      <c r="A204" s="243" t="s">
        <v>5416</v>
      </c>
      <c r="B204" s="231" t="s">
        <v>5417</v>
      </c>
      <c r="C204" s="231" t="s">
        <v>5418</v>
      </c>
      <c r="D204" s="231" t="s">
        <v>20</v>
      </c>
      <c r="E204" s="231" t="s">
        <v>20</v>
      </c>
      <c r="F204" s="231" t="s">
        <v>20</v>
      </c>
      <c r="G204" s="231" t="s">
        <v>20</v>
      </c>
      <c r="H204" s="231" t="s">
        <v>5419</v>
      </c>
      <c r="I204" s="231" t="s">
        <v>20</v>
      </c>
      <c r="J204" s="231" t="s">
        <v>5420</v>
      </c>
      <c r="K204" s="234" t="str">
        <f>IF(COUNTIF(L204:AY204,"&lt;&gt;")=0,"",SUMPRODUCT(((Recommendations[ImplStatus]="Implemented")+(Recommendations[ImplStatus]="Compensated"))*ISNUMBER(MATCH(Recommendations[Id],L204:AY204,0)))/COUNTIF(L204:AY204,"&lt;&gt;"))</f>
        <v/>
      </c>
      <c r="L204" s="237"/>
      <c r="M204" s="237"/>
      <c r="N204" s="237"/>
      <c r="O204" s="237"/>
      <c r="P204" s="237"/>
      <c r="Q204" s="237"/>
      <c r="R204" s="237"/>
      <c r="S204" s="237"/>
      <c r="T204" s="237"/>
      <c r="U204" s="237"/>
      <c r="V204" s="237"/>
      <c r="W204" s="237"/>
      <c r="X204" s="237"/>
      <c r="Y204" s="237"/>
      <c r="Z204" s="237"/>
      <c r="AA204" s="237"/>
      <c r="AB204" s="237"/>
      <c r="AC204" s="237"/>
      <c r="AD204" s="237"/>
      <c r="AE204" s="237"/>
      <c r="AF204" s="237"/>
      <c r="AG204" s="237"/>
      <c r="AH204" s="237"/>
      <c r="AI204" s="237"/>
      <c r="AJ204" s="237"/>
      <c r="AK204" s="237"/>
      <c r="AL204" s="237"/>
      <c r="AM204" s="237"/>
      <c r="AN204" s="237"/>
      <c r="AO204" s="237"/>
      <c r="AP204" s="237"/>
      <c r="AQ204" s="237"/>
      <c r="AR204" s="237"/>
      <c r="AS204" s="237"/>
      <c r="AT204" s="237"/>
      <c r="AU204" s="237"/>
      <c r="AV204" s="237"/>
      <c r="AW204" s="237"/>
      <c r="AX204" s="237"/>
      <c r="AY204" s="247"/>
    </row>
    <row r="205" spans="1:51" ht="60" customHeight="1" x14ac:dyDescent="0.35">
      <c r="A205" s="243" t="s">
        <v>5421</v>
      </c>
      <c r="B205" s="231" t="s">
        <v>5422</v>
      </c>
      <c r="C205" s="231" t="s">
        <v>5423</v>
      </c>
      <c r="D205" s="231" t="s">
        <v>20</v>
      </c>
      <c r="E205" s="231" t="s">
        <v>20</v>
      </c>
      <c r="F205" s="231" t="s">
        <v>20</v>
      </c>
      <c r="G205" s="231" t="s">
        <v>20</v>
      </c>
      <c r="H205" s="231" t="s">
        <v>5424</v>
      </c>
      <c r="I205" s="231" t="s">
        <v>5425</v>
      </c>
      <c r="J205" s="231" t="s">
        <v>5426</v>
      </c>
      <c r="K205" s="234" t="str">
        <f>IF(COUNTIF(L205:AY205,"&lt;&gt;")=0,"",SUMPRODUCT(((Recommendations[ImplStatus]="Implemented")+(Recommendations[ImplStatus]="Compensated"))*ISNUMBER(MATCH(Recommendations[Id],L205:AY205,0)))/COUNTIF(L205:AY205,"&lt;&gt;"))</f>
        <v/>
      </c>
      <c r="L205" s="237"/>
      <c r="M205" s="237"/>
      <c r="N205" s="237"/>
      <c r="O205" s="237"/>
      <c r="P205" s="237"/>
      <c r="Q205" s="237"/>
      <c r="R205" s="237"/>
      <c r="S205" s="237"/>
      <c r="T205" s="237"/>
      <c r="U205" s="237"/>
      <c r="V205" s="237"/>
      <c r="W205" s="237"/>
      <c r="X205" s="237"/>
      <c r="Y205" s="237"/>
      <c r="Z205" s="237"/>
      <c r="AA205" s="237"/>
      <c r="AB205" s="237"/>
      <c r="AC205" s="237"/>
      <c r="AD205" s="237"/>
      <c r="AE205" s="237"/>
      <c r="AF205" s="237"/>
      <c r="AG205" s="237"/>
      <c r="AH205" s="237"/>
      <c r="AI205" s="237"/>
      <c r="AJ205" s="237"/>
      <c r="AK205" s="237"/>
      <c r="AL205" s="237"/>
      <c r="AM205" s="237"/>
      <c r="AN205" s="237"/>
      <c r="AO205" s="237"/>
      <c r="AP205" s="237"/>
      <c r="AQ205" s="237"/>
      <c r="AR205" s="237"/>
      <c r="AS205" s="237"/>
      <c r="AT205" s="237"/>
      <c r="AU205" s="237"/>
      <c r="AV205" s="237"/>
      <c r="AW205" s="237"/>
      <c r="AX205" s="237"/>
      <c r="AY205" s="247"/>
    </row>
    <row r="206" spans="1:51" ht="60" customHeight="1" x14ac:dyDescent="0.35">
      <c r="A206" s="243" t="s">
        <v>5427</v>
      </c>
      <c r="B206" s="231" t="s">
        <v>5428</v>
      </c>
      <c r="C206" s="231" t="s">
        <v>5429</v>
      </c>
      <c r="D206" s="231" t="s">
        <v>20</v>
      </c>
      <c r="E206" s="231" t="s">
        <v>20</v>
      </c>
      <c r="F206" s="231" t="s">
        <v>20</v>
      </c>
      <c r="G206" s="231" t="s">
        <v>20</v>
      </c>
      <c r="H206" s="231" t="s">
        <v>5430</v>
      </c>
      <c r="I206" s="231" t="s">
        <v>20</v>
      </c>
      <c r="J206" s="231" t="s">
        <v>5431</v>
      </c>
      <c r="K206" s="234" t="str">
        <f>IF(COUNTIF(L206:AY206,"&lt;&gt;")=0,"",SUMPRODUCT(((Recommendations[ImplStatus]="Implemented")+(Recommendations[ImplStatus]="Compensated"))*ISNUMBER(MATCH(Recommendations[Id],L206:AY206,0)))/COUNTIF(L206:AY206,"&lt;&gt;"))</f>
        <v/>
      </c>
      <c r="L206" s="237"/>
      <c r="M206" s="237"/>
      <c r="N206" s="237"/>
      <c r="O206" s="237"/>
      <c r="P206" s="237"/>
      <c r="Q206" s="237"/>
      <c r="R206" s="237"/>
      <c r="S206" s="237"/>
      <c r="T206" s="237"/>
      <c r="U206" s="237"/>
      <c r="V206" s="237"/>
      <c r="W206" s="237"/>
      <c r="X206" s="237"/>
      <c r="Y206" s="237"/>
      <c r="Z206" s="237"/>
      <c r="AA206" s="237"/>
      <c r="AB206" s="237"/>
      <c r="AC206" s="237"/>
      <c r="AD206" s="237"/>
      <c r="AE206" s="237"/>
      <c r="AF206" s="237"/>
      <c r="AG206" s="237"/>
      <c r="AH206" s="237"/>
      <c r="AI206" s="237"/>
      <c r="AJ206" s="237"/>
      <c r="AK206" s="237"/>
      <c r="AL206" s="237"/>
      <c r="AM206" s="237"/>
      <c r="AN206" s="237"/>
      <c r="AO206" s="237"/>
      <c r="AP206" s="237"/>
      <c r="AQ206" s="237"/>
      <c r="AR206" s="237"/>
      <c r="AS206" s="237"/>
      <c r="AT206" s="237"/>
      <c r="AU206" s="237"/>
      <c r="AV206" s="237"/>
      <c r="AW206" s="237"/>
      <c r="AX206" s="237"/>
      <c r="AY206" s="247"/>
    </row>
    <row r="207" spans="1:51" ht="60" customHeight="1" x14ac:dyDescent="0.35">
      <c r="A207" s="243" t="s">
        <v>5432</v>
      </c>
      <c r="B207" s="231" t="s">
        <v>5433</v>
      </c>
      <c r="C207" s="231" t="s">
        <v>5429</v>
      </c>
      <c r="D207" s="231" t="s">
        <v>5434</v>
      </c>
      <c r="E207" s="231" t="s">
        <v>20</v>
      </c>
      <c r="F207" s="231" t="s">
        <v>20</v>
      </c>
      <c r="G207" s="231" t="s">
        <v>20</v>
      </c>
      <c r="H207" s="231" t="s">
        <v>5435</v>
      </c>
      <c r="I207" s="231" t="s">
        <v>20</v>
      </c>
      <c r="J207" s="231" t="s">
        <v>5436</v>
      </c>
      <c r="K207" s="234" t="str">
        <f>IF(COUNTIF(L207:AY207,"&lt;&gt;")=0,"",SUMPRODUCT(((Recommendations[ImplStatus]="Implemented")+(Recommendations[ImplStatus]="Compensated"))*ISNUMBER(MATCH(Recommendations[Id],L207:AY207,0)))/COUNTIF(L207:AY207,"&lt;&gt;"))</f>
        <v/>
      </c>
      <c r="L207" s="237"/>
      <c r="M207" s="237"/>
      <c r="N207" s="237"/>
      <c r="O207" s="237"/>
      <c r="P207" s="237"/>
      <c r="Q207" s="237"/>
      <c r="R207" s="237"/>
      <c r="S207" s="237"/>
      <c r="T207" s="237"/>
      <c r="U207" s="237"/>
      <c r="V207" s="237"/>
      <c r="W207" s="237"/>
      <c r="X207" s="237"/>
      <c r="Y207" s="237"/>
      <c r="Z207" s="237"/>
      <c r="AA207" s="237"/>
      <c r="AB207" s="237"/>
      <c r="AC207" s="237"/>
      <c r="AD207" s="237"/>
      <c r="AE207" s="237"/>
      <c r="AF207" s="237"/>
      <c r="AG207" s="237"/>
      <c r="AH207" s="237"/>
      <c r="AI207" s="237"/>
      <c r="AJ207" s="237"/>
      <c r="AK207" s="237"/>
      <c r="AL207" s="237"/>
      <c r="AM207" s="237"/>
      <c r="AN207" s="237"/>
      <c r="AO207" s="237"/>
      <c r="AP207" s="237"/>
      <c r="AQ207" s="237"/>
      <c r="AR207" s="237"/>
      <c r="AS207" s="237"/>
      <c r="AT207" s="237"/>
      <c r="AU207" s="237"/>
      <c r="AV207" s="237"/>
      <c r="AW207" s="237"/>
      <c r="AX207" s="237"/>
      <c r="AY207" s="247"/>
    </row>
    <row r="208" spans="1:51" ht="60" customHeight="1" x14ac:dyDescent="0.35">
      <c r="A208" s="243" t="s">
        <v>5437</v>
      </c>
      <c r="B208" s="231" t="s">
        <v>5438</v>
      </c>
      <c r="C208" s="231" t="s">
        <v>5439</v>
      </c>
      <c r="D208" s="231" t="s">
        <v>5434</v>
      </c>
      <c r="E208" s="231" t="s">
        <v>20</v>
      </c>
      <c r="F208" s="231" t="s">
        <v>5440</v>
      </c>
      <c r="G208" s="231" t="s">
        <v>5441</v>
      </c>
      <c r="H208" s="231" t="s">
        <v>5442</v>
      </c>
      <c r="I208" s="231" t="s">
        <v>5443</v>
      </c>
      <c r="J208" s="231" t="s">
        <v>5444</v>
      </c>
      <c r="K208" s="234" t="str">
        <f>IF(COUNTIF(L208:AY208,"&lt;&gt;")=0,"",SUMPRODUCT(((Recommendations[ImplStatus]="Implemented")+(Recommendations[ImplStatus]="Compensated"))*ISNUMBER(MATCH(Recommendations[Id],L208:AY208,0)))/COUNTIF(L208:AY208,"&lt;&gt;"))</f>
        <v/>
      </c>
      <c r="L208" s="237"/>
      <c r="M208" s="237"/>
      <c r="N208" s="237"/>
      <c r="O208" s="237"/>
      <c r="P208" s="237"/>
      <c r="Q208" s="237"/>
      <c r="R208" s="237"/>
      <c r="S208" s="237"/>
      <c r="T208" s="237"/>
      <c r="U208" s="237"/>
      <c r="V208" s="237"/>
      <c r="W208" s="237"/>
      <c r="X208" s="237"/>
      <c r="Y208" s="237"/>
      <c r="Z208" s="237"/>
      <c r="AA208" s="237"/>
      <c r="AB208" s="237"/>
      <c r="AC208" s="237"/>
      <c r="AD208" s="237"/>
      <c r="AE208" s="237"/>
      <c r="AF208" s="237"/>
      <c r="AG208" s="237"/>
      <c r="AH208" s="237"/>
      <c r="AI208" s="237"/>
      <c r="AJ208" s="237"/>
      <c r="AK208" s="237"/>
      <c r="AL208" s="237"/>
      <c r="AM208" s="237"/>
      <c r="AN208" s="237"/>
      <c r="AO208" s="237"/>
      <c r="AP208" s="237"/>
      <c r="AQ208" s="237"/>
      <c r="AR208" s="237"/>
      <c r="AS208" s="237"/>
      <c r="AT208" s="237"/>
      <c r="AU208" s="237"/>
      <c r="AV208" s="237"/>
      <c r="AW208" s="237"/>
      <c r="AX208" s="237"/>
      <c r="AY208" s="247"/>
    </row>
    <row r="209" spans="1:51" ht="60" customHeight="1" x14ac:dyDescent="0.35">
      <c r="A209" s="243" t="s">
        <v>5445</v>
      </c>
      <c r="B209" s="231" t="s">
        <v>5446</v>
      </c>
      <c r="C209" s="231" t="s">
        <v>5447</v>
      </c>
      <c r="D209" s="231" t="s">
        <v>5448</v>
      </c>
      <c r="E209" s="231" t="s">
        <v>20</v>
      </c>
      <c r="F209" s="231" t="s">
        <v>5440</v>
      </c>
      <c r="G209" s="231" t="s">
        <v>5449</v>
      </c>
      <c r="H209" s="231" t="s">
        <v>5450</v>
      </c>
      <c r="I209" s="231" t="s">
        <v>5443</v>
      </c>
      <c r="J209" s="231" t="s">
        <v>5451</v>
      </c>
      <c r="K209" s="234" t="str">
        <f>IF(COUNTIF(L209:AY209,"&lt;&gt;")=0,"",SUMPRODUCT(((Recommendations[ImplStatus]="Implemented")+(Recommendations[ImplStatus]="Compensated"))*ISNUMBER(MATCH(Recommendations[Id],L209:AY209,0)))/COUNTIF(L209:AY209,"&lt;&gt;"))</f>
        <v/>
      </c>
      <c r="L209" s="237"/>
      <c r="M209" s="237"/>
      <c r="N209" s="237"/>
      <c r="O209" s="237"/>
      <c r="P209" s="237"/>
      <c r="Q209" s="237"/>
      <c r="R209" s="237"/>
      <c r="S209" s="237"/>
      <c r="T209" s="237"/>
      <c r="U209" s="237"/>
      <c r="V209" s="237"/>
      <c r="W209" s="237"/>
      <c r="X209" s="237"/>
      <c r="Y209" s="237"/>
      <c r="Z209" s="237"/>
      <c r="AA209" s="237"/>
      <c r="AB209" s="237"/>
      <c r="AC209" s="237"/>
      <c r="AD209" s="237"/>
      <c r="AE209" s="237"/>
      <c r="AF209" s="237"/>
      <c r="AG209" s="237"/>
      <c r="AH209" s="237"/>
      <c r="AI209" s="237"/>
      <c r="AJ209" s="237"/>
      <c r="AK209" s="237"/>
      <c r="AL209" s="237"/>
      <c r="AM209" s="237"/>
      <c r="AN209" s="237"/>
      <c r="AO209" s="237"/>
      <c r="AP209" s="237"/>
      <c r="AQ209" s="237"/>
      <c r="AR209" s="237"/>
      <c r="AS209" s="237"/>
      <c r="AT209" s="237"/>
      <c r="AU209" s="237"/>
      <c r="AV209" s="237"/>
      <c r="AW209" s="237"/>
      <c r="AX209" s="237"/>
      <c r="AY209" s="247"/>
    </row>
    <row r="210" spans="1:51" ht="60" customHeight="1" outlineLevel="1" x14ac:dyDescent="0.35">
      <c r="A210" s="242" t="s">
        <v>1921</v>
      </c>
      <c r="B210" s="230" t="s">
        <v>5452</v>
      </c>
      <c r="C210" s="230"/>
      <c r="D210" s="230"/>
      <c r="E210" s="230"/>
      <c r="F210" s="230"/>
      <c r="G210" s="230"/>
      <c r="H210" s="230"/>
      <c r="I210" s="230"/>
      <c r="J210" s="230"/>
      <c r="K210" s="233" t="str">
        <f>IF(COUNTIF(L210:AY210,"&lt;&gt;")=0,"",SUMPRODUCT(((Recommendations[ImplStatus]="Implemented")+(Recommendations[ImplStatus]="Compensated"))*ISNUMBER(MATCH(Recommendations[Id],L210:AY210,0)))/COUNTIF(L210:AY210,"&lt;&gt;"))</f>
        <v/>
      </c>
      <c r="L210" s="236"/>
      <c r="M210" s="236"/>
      <c r="N210" s="236"/>
      <c r="O210" s="236"/>
      <c r="P210" s="236"/>
      <c r="Q210" s="236"/>
      <c r="R210" s="236"/>
      <c r="S210" s="236"/>
      <c r="T210" s="236"/>
      <c r="U210" s="236"/>
      <c r="V210" s="236"/>
      <c r="W210" s="236"/>
      <c r="X210" s="236"/>
      <c r="Y210" s="236"/>
      <c r="Z210" s="236"/>
      <c r="AA210" s="236"/>
      <c r="AB210" s="236"/>
      <c r="AC210" s="236"/>
      <c r="AD210" s="236"/>
      <c r="AE210" s="236"/>
      <c r="AF210" s="236"/>
      <c r="AG210" s="236"/>
      <c r="AH210" s="236"/>
      <c r="AI210" s="236"/>
      <c r="AJ210" s="236"/>
      <c r="AK210" s="236"/>
      <c r="AL210" s="236"/>
      <c r="AM210" s="236"/>
      <c r="AN210" s="236"/>
      <c r="AO210" s="236"/>
      <c r="AP210" s="236"/>
      <c r="AQ210" s="236"/>
      <c r="AR210" s="236"/>
      <c r="AS210" s="236"/>
      <c r="AT210" s="236"/>
      <c r="AU210" s="236"/>
      <c r="AV210" s="236"/>
      <c r="AW210" s="236"/>
      <c r="AX210" s="236"/>
      <c r="AY210" s="246"/>
    </row>
    <row r="211" spans="1:51" ht="60" customHeight="1" x14ac:dyDescent="0.35">
      <c r="A211" s="243" t="s">
        <v>5453</v>
      </c>
      <c r="B211" s="231" t="s">
        <v>5454</v>
      </c>
      <c r="C211" s="231" t="s">
        <v>5455</v>
      </c>
      <c r="D211" s="231" t="s">
        <v>5456</v>
      </c>
      <c r="E211" s="231" t="s">
        <v>20</v>
      </c>
      <c r="F211" s="231" t="s">
        <v>20</v>
      </c>
      <c r="G211" s="231" t="s">
        <v>5457</v>
      </c>
      <c r="H211" s="231" t="s">
        <v>5458</v>
      </c>
      <c r="I211" s="231" t="s">
        <v>5459</v>
      </c>
      <c r="J211" s="231" t="s">
        <v>5460</v>
      </c>
      <c r="K211" s="234" t="str">
        <f>IF(COUNTIF(L211:AY211,"&lt;&gt;")=0,"",SUMPRODUCT(((Recommendations[ImplStatus]="Implemented")+(Recommendations[ImplStatus]="Compensated"))*ISNUMBER(MATCH(Recommendations[Id],L211:AY211,0)))/COUNTIF(L211:AY211,"&lt;&gt;"))</f>
        <v/>
      </c>
      <c r="L211" s="237"/>
      <c r="M211" s="237"/>
      <c r="N211" s="237"/>
      <c r="O211" s="237"/>
      <c r="P211" s="237"/>
      <c r="Q211" s="237"/>
      <c r="R211" s="237"/>
      <c r="S211" s="237"/>
      <c r="T211" s="237"/>
      <c r="U211" s="237"/>
      <c r="V211" s="237"/>
      <c r="W211" s="237"/>
      <c r="X211" s="237"/>
      <c r="Y211" s="237"/>
      <c r="Z211" s="237"/>
      <c r="AA211" s="237"/>
      <c r="AB211" s="237"/>
      <c r="AC211" s="237"/>
      <c r="AD211" s="237"/>
      <c r="AE211" s="237"/>
      <c r="AF211" s="237"/>
      <c r="AG211" s="237"/>
      <c r="AH211" s="237"/>
      <c r="AI211" s="237"/>
      <c r="AJ211" s="237"/>
      <c r="AK211" s="237"/>
      <c r="AL211" s="237"/>
      <c r="AM211" s="237"/>
      <c r="AN211" s="237"/>
      <c r="AO211" s="237"/>
      <c r="AP211" s="237"/>
      <c r="AQ211" s="237"/>
      <c r="AR211" s="237"/>
      <c r="AS211" s="237"/>
      <c r="AT211" s="237"/>
      <c r="AU211" s="237"/>
      <c r="AV211" s="237"/>
      <c r="AW211" s="237"/>
      <c r="AX211" s="237"/>
      <c r="AY211" s="247"/>
    </row>
    <row r="212" spans="1:51" ht="60" customHeight="1" x14ac:dyDescent="0.35">
      <c r="A212" s="243" t="s">
        <v>5461</v>
      </c>
      <c r="B212" s="231" t="s">
        <v>5462</v>
      </c>
      <c r="C212" s="231" t="s">
        <v>5463</v>
      </c>
      <c r="D212" s="231" t="s">
        <v>5464</v>
      </c>
      <c r="E212" s="231" t="s">
        <v>20</v>
      </c>
      <c r="F212" s="231" t="s">
        <v>5465</v>
      </c>
      <c r="G212" s="231" t="s">
        <v>20</v>
      </c>
      <c r="H212" s="231" t="s">
        <v>20</v>
      </c>
      <c r="I212" s="231" t="s">
        <v>20</v>
      </c>
      <c r="J212" s="231" t="s">
        <v>5466</v>
      </c>
      <c r="K212" s="234" t="str">
        <f>IF(COUNTIF(L212:AY212,"&lt;&gt;")=0,"",SUMPRODUCT(((Recommendations[ImplStatus]="Implemented")+(Recommendations[ImplStatus]="Compensated"))*ISNUMBER(MATCH(Recommendations[Id],L212:AY212,0)))/COUNTIF(L212:AY212,"&lt;&gt;"))</f>
        <v/>
      </c>
      <c r="L212" s="237"/>
      <c r="M212" s="237"/>
      <c r="N212" s="237"/>
      <c r="O212" s="237"/>
      <c r="P212" s="237"/>
      <c r="Q212" s="237"/>
      <c r="R212" s="237"/>
      <c r="S212" s="237"/>
      <c r="T212" s="237"/>
      <c r="U212" s="237"/>
      <c r="V212" s="237"/>
      <c r="W212" s="237"/>
      <c r="X212" s="237"/>
      <c r="Y212" s="237"/>
      <c r="Z212" s="237"/>
      <c r="AA212" s="237"/>
      <c r="AB212" s="237"/>
      <c r="AC212" s="237"/>
      <c r="AD212" s="237"/>
      <c r="AE212" s="237"/>
      <c r="AF212" s="237"/>
      <c r="AG212" s="237"/>
      <c r="AH212" s="237"/>
      <c r="AI212" s="237"/>
      <c r="AJ212" s="237"/>
      <c r="AK212" s="237"/>
      <c r="AL212" s="237"/>
      <c r="AM212" s="237"/>
      <c r="AN212" s="237"/>
      <c r="AO212" s="237"/>
      <c r="AP212" s="237"/>
      <c r="AQ212" s="237"/>
      <c r="AR212" s="237"/>
      <c r="AS212" s="237"/>
      <c r="AT212" s="237"/>
      <c r="AU212" s="237"/>
      <c r="AV212" s="237"/>
      <c r="AW212" s="237"/>
      <c r="AX212" s="237"/>
      <c r="AY212" s="247"/>
    </row>
    <row r="213" spans="1:51" ht="60" customHeight="1" x14ac:dyDescent="0.35">
      <c r="A213" s="243" t="s">
        <v>5467</v>
      </c>
      <c r="B213" s="231" t="s">
        <v>5468</v>
      </c>
      <c r="C213" s="231" t="s">
        <v>5469</v>
      </c>
      <c r="D213" s="231" t="s">
        <v>5470</v>
      </c>
      <c r="E213" s="231" t="s">
        <v>20</v>
      </c>
      <c r="F213" s="231" t="s">
        <v>5471</v>
      </c>
      <c r="G213" s="231" t="s">
        <v>20</v>
      </c>
      <c r="H213" s="231" t="s">
        <v>5472</v>
      </c>
      <c r="I213" s="231" t="s">
        <v>20</v>
      </c>
      <c r="J213" s="231" t="s">
        <v>5473</v>
      </c>
      <c r="K213" s="234" t="str">
        <f>IF(COUNTIF(L213:AY213,"&lt;&gt;")=0,"",SUMPRODUCT(((Recommendations[ImplStatus]="Implemented")+(Recommendations[ImplStatus]="Compensated"))*ISNUMBER(MATCH(Recommendations[Id],L213:AY213,0)))/COUNTIF(L213:AY213,"&lt;&gt;"))</f>
        <v/>
      </c>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7"/>
      <c r="AP213" s="237"/>
      <c r="AQ213" s="237"/>
      <c r="AR213" s="237"/>
      <c r="AS213" s="237"/>
      <c r="AT213" s="237"/>
      <c r="AU213" s="237"/>
      <c r="AV213" s="237"/>
      <c r="AW213" s="237"/>
      <c r="AX213" s="237"/>
      <c r="AY213" s="247"/>
    </row>
    <row r="214" spans="1:51" ht="60" customHeight="1" x14ac:dyDescent="0.35">
      <c r="A214" s="243" t="s">
        <v>5474</v>
      </c>
      <c r="B214" s="231" t="s">
        <v>5475</v>
      </c>
      <c r="C214" s="231" t="s">
        <v>5476</v>
      </c>
      <c r="D214" s="231" t="s">
        <v>5477</v>
      </c>
      <c r="E214" s="231" t="s">
        <v>20</v>
      </c>
      <c r="F214" s="231" t="s">
        <v>20</v>
      </c>
      <c r="G214" s="231" t="s">
        <v>20</v>
      </c>
      <c r="H214" s="231" t="s">
        <v>5478</v>
      </c>
      <c r="I214" s="231" t="s">
        <v>4813</v>
      </c>
      <c r="J214" s="231" t="s">
        <v>5479</v>
      </c>
      <c r="K214" s="234" t="str">
        <f>IF(COUNTIF(L214:AY214,"&lt;&gt;")=0,"",SUMPRODUCT(((Recommendations[ImplStatus]="Implemented")+(Recommendations[ImplStatus]="Compensated"))*ISNUMBER(MATCH(Recommendations[Id],L214:AY214,0)))/COUNTIF(L214:AY214,"&lt;&gt;"))</f>
        <v/>
      </c>
      <c r="L214" s="237"/>
      <c r="M214" s="237"/>
      <c r="N214" s="237"/>
      <c r="O214" s="237"/>
      <c r="P214" s="237"/>
      <c r="Q214" s="237"/>
      <c r="R214" s="237"/>
      <c r="S214" s="237"/>
      <c r="T214" s="237"/>
      <c r="U214" s="237"/>
      <c r="V214" s="237"/>
      <c r="W214" s="237"/>
      <c r="X214" s="237"/>
      <c r="Y214" s="237"/>
      <c r="Z214" s="237"/>
      <c r="AA214" s="237"/>
      <c r="AB214" s="237"/>
      <c r="AC214" s="237"/>
      <c r="AD214" s="237"/>
      <c r="AE214" s="237"/>
      <c r="AF214" s="237"/>
      <c r="AG214" s="237"/>
      <c r="AH214" s="237"/>
      <c r="AI214" s="237"/>
      <c r="AJ214" s="237"/>
      <c r="AK214" s="237"/>
      <c r="AL214" s="237"/>
      <c r="AM214" s="237"/>
      <c r="AN214" s="237"/>
      <c r="AO214" s="237"/>
      <c r="AP214" s="237"/>
      <c r="AQ214" s="237"/>
      <c r="AR214" s="237"/>
      <c r="AS214" s="237"/>
      <c r="AT214" s="237"/>
      <c r="AU214" s="237"/>
      <c r="AV214" s="237"/>
      <c r="AW214" s="237"/>
      <c r="AX214" s="237"/>
      <c r="AY214" s="247"/>
    </row>
    <row r="215" spans="1:51" ht="60" customHeight="1" x14ac:dyDescent="0.35">
      <c r="A215" s="243" t="s">
        <v>5480</v>
      </c>
      <c r="B215" s="231" t="s">
        <v>5481</v>
      </c>
      <c r="C215" s="231" t="s">
        <v>5482</v>
      </c>
      <c r="D215" s="231" t="s">
        <v>5483</v>
      </c>
      <c r="E215" s="231" t="s">
        <v>20</v>
      </c>
      <c r="F215" s="231" t="s">
        <v>20</v>
      </c>
      <c r="G215" s="231" t="s">
        <v>20</v>
      </c>
      <c r="H215" s="231" t="s">
        <v>5484</v>
      </c>
      <c r="I215" s="231" t="s">
        <v>20</v>
      </c>
      <c r="J215" s="231" t="s">
        <v>5485</v>
      </c>
      <c r="K215" s="234" t="str">
        <f>IF(COUNTIF(L215:AY215,"&lt;&gt;")=0,"",SUMPRODUCT(((Recommendations[ImplStatus]="Implemented")+(Recommendations[ImplStatus]="Compensated"))*ISNUMBER(MATCH(Recommendations[Id],L215:AY215,0)))/COUNTIF(L215:AY215,"&lt;&gt;"))</f>
        <v/>
      </c>
      <c r="L215" s="237"/>
      <c r="M215" s="237"/>
      <c r="N215" s="237"/>
      <c r="O215" s="237"/>
      <c r="P215" s="237"/>
      <c r="Q215" s="237"/>
      <c r="R215" s="237"/>
      <c r="S215" s="237"/>
      <c r="T215" s="237"/>
      <c r="U215" s="237"/>
      <c r="V215" s="237"/>
      <c r="W215" s="237"/>
      <c r="X215" s="237"/>
      <c r="Y215" s="237"/>
      <c r="Z215" s="237"/>
      <c r="AA215" s="237"/>
      <c r="AB215" s="237"/>
      <c r="AC215" s="237"/>
      <c r="AD215" s="237"/>
      <c r="AE215" s="237"/>
      <c r="AF215" s="237"/>
      <c r="AG215" s="237"/>
      <c r="AH215" s="237"/>
      <c r="AI215" s="237"/>
      <c r="AJ215" s="237"/>
      <c r="AK215" s="237"/>
      <c r="AL215" s="237"/>
      <c r="AM215" s="237"/>
      <c r="AN215" s="237"/>
      <c r="AO215" s="237"/>
      <c r="AP215" s="237"/>
      <c r="AQ215" s="237"/>
      <c r="AR215" s="237"/>
      <c r="AS215" s="237"/>
      <c r="AT215" s="237"/>
      <c r="AU215" s="237"/>
      <c r="AV215" s="237"/>
      <c r="AW215" s="237"/>
      <c r="AX215" s="237"/>
      <c r="AY215" s="247"/>
    </row>
    <row r="216" spans="1:51" ht="60" customHeight="1" outlineLevel="1" x14ac:dyDescent="0.35">
      <c r="A216" s="241" t="s">
        <v>5486</v>
      </c>
      <c r="B216" s="229" t="s">
        <v>5487</v>
      </c>
      <c r="C216" s="229"/>
      <c r="D216" s="229"/>
      <c r="E216" s="229"/>
      <c r="F216" s="229"/>
      <c r="G216" s="229"/>
      <c r="H216" s="229"/>
      <c r="I216" s="229"/>
      <c r="J216" s="229"/>
      <c r="K216" s="232" t="str">
        <f>IF(COUNTIF(L216:AY216,"&lt;&gt;")=0,"",SUMPRODUCT(((Recommendations[ImplStatus]="Implemented")+(Recommendations[ImplStatus]="Compensated"))*ISNUMBER(MATCH(Recommendations[Id],L216:AY216,0)))/COUNTIF(L216:AY216,"&lt;&gt;"))</f>
        <v/>
      </c>
      <c r="L216" s="235"/>
      <c r="M216" s="235"/>
      <c r="N216" s="235"/>
      <c r="O216" s="235"/>
      <c r="P216" s="235"/>
      <c r="Q216" s="235"/>
      <c r="R216" s="235"/>
      <c r="S216" s="235"/>
      <c r="T216" s="235"/>
      <c r="U216" s="235"/>
      <c r="V216" s="235"/>
      <c r="W216" s="235"/>
      <c r="X216" s="235"/>
      <c r="Y216" s="235"/>
      <c r="Z216" s="235"/>
      <c r="AA216" s="235"/>
      <c r="AB216" s="235"/>
      <c r="AC216" s="235"/>
      <c r="AD216" s="235"/>
      <c r="AE216" s="235"/>
      <c r="AF216" s="235"/>
      <c r="AG216" s="235"/>
      <c r="AH216" s="235"/>
      <c r="AI216" s="235"/>
      <c r="AJ216" s="235"/>
      <c r="AK216" s="235"/>
      <c r="AL216" s="235"/>
      <c r="AM216" s="235"/>
      <c r="AN216" s="235"/>
      <c r="AO216" s="235"/>
      <c r="AP216" s="235"/>
      <c r="AQ216" s="235"/>
      <c r="AR216" s="235"/>
      <c r="AS216" s="235"/>
      <c r="AT216" s="235"/>
      <c r="AU216" s="235"/>
      <c r="AV216" s="235"/>
      <c r="AW216" s="235"/>
      <c r="AX216" s="235"/>
      <c r="AY216" s="245"/>
    </row>
    <row r="217" spans="1:51" ht="60" customHeight="1" outlineLevel="1" x14ac:dyDescent="0.35">
      <c r="A217" s="242" t="s">
        <v>1935</v>
      </c>
      <c r="B217" s="230" t="s">
        <v>5488</v>
      </c>
      <c r="C217" s="230"/>
      <c r="D217" s="230"/>
      <c r="E217" s="230"/>
      <c r="F217" s="230"/>
      <c r="G217" s="230"/>
      <c r="H217" s="230"/>
      <c r="I217" s="230"/>
      <c r="J217" s="230"/>
      <c r="K217" s="233" t="str">
        <f>IF(COUNTIF(L217:AY217,"&lt;&gt;")=0,"",SUMPRODUCT(((Recommendations[ImplStatus]="Implemented")+(Recommendations[ImplStatus]="Compensated"))*ISNUMBER(MATCH(Recommendations[Id],L217:AY217,0)))/COUNTIF(L217:AY217,"&lt;&gt;"))</f>
        <v/>
      </c>
      <c r="L217" s="236"/>
      <c r="M217" s="236"/>
      <c r="N217" s="236"/>
      <c r="O217" s="236"/>
      <c r="P217" s="236"/>
      <c r="Q217" s="236"/>
      <c r="R217" s="236"/>
      <c r="S217" s="236"/>
      <c r="T217" s="236"/>
      <c r="U217" s="236"/>
      <c r="V217" s="236"/>
      <c r="W217" s="236"/>
      <c r="X217" s="236"/>
      <c r="Y217" s="236"/>
      <c r="Z217" s="236"/>
      <c r="AA217" s="236"/>
      <c r="AB217" s="236"/>
      <c r="AC217" s="236"/>
      <c r="AD217" s="236"/>
      <c r="AE217" s="236"/>
      <c r="AF217" s="236"/>
      <c r="AG217" s="236"/>
      <c r="AH217" s="236"/>
      <c r="AI217" s="236"/>
      <c r="AJ217" s="236"/>
      <c r="AK217" s="236"/>
      <c r="AL217" s="236"/>
      <c r="AM217" s="236"/>
      <c r="AN217" s="236"/>
      <c r="AO217" s="236"/>
      <c r="AP217" s="236"/>
      <c r="AQ217" s="236"/>
      <c r="AR217" s="236"/>
      <c r="AS217" s="236"/>
      <c r="AT217" s="236"/>
      <c r="AU217" s="236"/>
      <c r="AV217" s="236"/>
      <c r="AW217" s="236"/>
      <c r="AX217" s="236"/>
      <c r="AY217" s="246"/>
    </row>
    <row r="218" spans="1:51" ht="60" customHeight="1" x14ac:dyDescent="0.35">
      <c r="A218" s="243" t="s">
        <v>5489</v>
      </c>
      <c r="B218" s="231" t="s">
        <v>5490</v>
      </c>
      <c r="C218" s="231" t="s">
        <v>5491</v>
      </c>
      <c r="D218" s="231" t="s">
        <v>4585</v>
      </c>
      <c r="E218" s="231" t="s">
        <v>4371</v>
      </c>
      <c r="F218" s="231" t="s">
        <v>20</v>
      </c>
      <c r="G218" s="231" t="s">
        <v>20</v>
      </c>
      <c r="H218" s="231" t="s">
        <v>5492</v>
      </c>
      <c r="I218" s="231" t="s">
        <v>20</v>
      </c>
      <c r="J218" s="231" t="s">
        <v>5493</v>
      </c>
      <c r="K218" s="234" t="str">
        <f>IF(COUNTIF(L218:AY218,"&lt;&gt;")=0,"",SUMPRODUCT(((Recommendations[ImplStatus]="Implemented")+(Recommendations[ImplStatus]="Compensated"))*ISNUMBER(MATCH(Recommendations[Id],L218:AY218,0)))/COUNTIF(L218:AY218,"&lt;&gt;"))</f>
        <v/>
      </c>
      <c r="L218" s="237"/>
      <c r="M218" s="237"/>
      <c r="N218" s="237"/>
      <c r="O218" s="237"/>
      <c r="P218" s="237"/>
      <c r="Q218" s="237"/>
      <c r="R218" s="237"/>
      <c r="S218" s="237"/>
      <c r="T218" s="237"/>
      <c r="U218" s="237"/>
      <c r="V218" s="237"/>
      <c r="W218" s="237"/>
      <c r="X218" s="237"/>
      <c r="Y218" s="237"/>
      <c r="Z218" s="237"/>
      <c r="AA218" s="237"/>
      <c r="AB218" s="237"/>
      <c r="AC218" s="237"/>
      <c r="AD218" s="237"/>
      <c r="AE218" s="237"/>
      <c r="AF218" s="237"/>
      <c r="AG218" s="237"/>
      <c r="AH218" s="237"/>
      <c r="AI218" s="237"/>
      <c r="AJ218" s="237"/>
      <c r="AK218" s="237"/>
      <c r="AL218" s="237"/>
      <c r="AM218" s="237"/>
      <c r="AN218" s="237"/>
      <c r="AO218" s="237"/>
      <c r="AP218" s="237"/>
      <c r="AQ218" s="237"/>
      <c r="AR218" s="237"/>
      <c r="AS218" s="237"/>
      <c r="AT218" s="237"/>
      <c r="AU218" s="237"/>
      <c r="AV218" s="237"/>
      <c r="AW218" s="237"/>
      <c r="AX218" s="237"/>
      <c r="AY218" s="247"/>
    </row>
    <row r="219" spans="1:51" ht="60" customHeight="1" x14ac:dyDescent="0.35">
      <c r="A219" s="243" t="s">
        <v>5494</v>
      </c>
      <c r="B219" s="231" t="s">
        <v>5495</v>
      </c>
      <c r="C219" s="231" t="s">
        <v>4376</v>
      </c>
      <c r="D219" s="231" t="s">
        <v>4377</v>
      </c>
      <c r="E219" s="231" t="s">
        <v>20</v>
      </c>
      <c r="F219" s="231" t="s">
        <v>4379</v>
      </c>
      <c r="G219" s="231" t="s">
        <v>20</v>
      </c>
      <c r="H219" s="231" t="s">
        <v>5496</v>
      </c>
      <c r="I219" s="231" t="s">
        <v>20</v>
      </c>
      <c r="J219" s="231" t="s">
        <v>5497</v>
      </c>
      <c r="K219" s="234" t="str">
        <f>IF(COUNTIF(L219:AY219,"&lt;&gt;")=0,"",SUMPRODUCT(((Recommendations[ImplStatus]="Implemented")+(Recommendations[ImplStatus]="Compensated"))*ISNUMBER(MATCH(Recommendations[Id],L219:AY219,0)))/COUNTIF(L219:AY219,"&lt;&gt;"))</f>
        <v/>
      </c>
      <c r="L219" s="237"/>
      <c r="M219" s="237"/>
      <c r="N219" s="237"/>
      <c r="O219" s="237"/>
      <c r="P219" s="237"/>
      <c r="Q219" s="237"/>
      <c r="R219" s="237"/>
      <c r="S219" s="237"/>
      <c r="T219" s="237"/>
      <c r="U219" s="237"/>
      <c r="V219" s="237"/>
      <c r="W219" s="237"/>
      <c r="X219" s="237"/>
      <c r="Y219" s="237"/>
      <c r="Z219" s="237"/>
      <c r="AA219" s="237"/>
      <c r="AB219" s="237"/>
      <c r="AC219" s="237"/>
      <c r="AD219" s="237"/>
      <c r="AE219" s="237"/>
      <c r="AF219" s="237"/>
      <c r="AG219" s="237"/>
      <c r="AH219" s="237"/>
      <c r="AI219" s="237"/>
      <c r="AJ219" s="237"/>
      <c r="AK219" s="237"/>
      <c r="AL219" s="237"/>
      <c r="AM219" s="237"/>
      <c r="AN219" s="237"/>
      <c r="AO219" s="237"/>
      <c r="AP219" s="237"/>
      <c r="AQ219" s="237"/>
      <c r="AR219" s="237"/>
      <c r="AS219" s="237"/>
      <c r="AT219" s="237"/>
      <c r="AU219" s="237"/>
      <c r="AV219" s="237"/>
      <c r="AW219" s="237"/>
      <c r="AX219" s="237"/>
      <c r="AY219" s="247"/>
    </row>
    <row r="220" spans="1:51" ht="60" customHeight="1" outlineLevel="1" x14ac:dyDescent="0.35">
      <c r="A220" s="242" t="s">
        <v>1939</v>
      </c>
      <c r="B220" s="230" t="s">
        <v>5498</v>
      </c>
      <c r="C220" s="230"/>
      <c r="D220" s="230"/>
      <c r="E220" s="230"/>
      <c r="F220" s="230"/>
      <c r="G220" s="230"/>
      <c r="H220" s="230"/>
      <c r="I220" s="230"/>
      <c r="J220" s="230"/>
      <c r="K220" s="233" t="str">
        <f>IF(COUNTIF(L220:AY220,"&lt;&gt;")=0,"",SUMPRODUCT(((Recommendations[ImplStatus]="Implemented")+(Recommendations[ImplStatus]="Compensated"))*ISNUMBER(MATCH(Recommendations[Id],L220:AY220,0)))/COUNTIF(L220:AY220,"&lt;&gt;"))</f>
        <v/>
      </c>
      <c r="L220" s="236"/>
      <c r="M220" s="236"/>
      <c r="N220" s="236"/>
      <c r="O220" s="236"/>
      <c r="P220" s="236"/>
      <c r="Q220" s="236"/>
      <c r="R220" s="236"/>
      <c r="S220" s="236"/>
      <c r="T220" s="236"/>
      <c r="U220" s="236"/>
      <c r="V220" s="236"/>
      <c r="W220" s="236"/>
      <c r="X220" s="236"/>
      <c r="Y220" s="236"/>
      <c r="Z220" s="236"/>
      <c r="AA220" s="236"/>
      <c r="AB220" s="236"/>
      <c r="AC220" s="236"/>
      <c r="AD220" s="236"/>
      <c r="AE220" s="236"/>
      <c r="AF220" s="236"/>
      <c r="AG220" s="236"/>
      <c r="AH220" s="236"/>
      <c r="AI220" s="236"/>
      <c r="AJ220" s="236"/>
      <c r="AK220" s="236"/>
      <c r="AL220" s="236"/>
      <c r="AM220" s="236"/>
      <c r="AN220" s="236"/>
      <c r="AO220" s="236"/>
      <c r="AP220" s="236"/>
      <c r="AQ220" s="236"/>
      <c r="AR220" s="236"/>
      <c r="AS220" s="236"/>
      <c r="AT220" s="236"/>
      <c r="AU220" s="236"/>
      <c r="AV220" s="236"/>
      <c r="AW220" s="236"/>
      <c r="AX220" s="236"/>
      <c r="AY220" s="246"/>
    </row>
    <row r="221" spans="1:51" ht="60" customHeight="1" x14ac:dyDescent="0.35">
      <c r="A221" s="243" t="s">
        <v>5499</v>
      </c>
      <c r="B221" s="231" t="s">
        <v>5500</v>
      </c>
      <c r="C221" s="231" t="s">
        <v>5501</v>
      </c>
      <c r="D221" s="231" t="s">
        <v>5502</v>
      </c>
      <c r="E221" s="231" t="s">
        <v>20</v>
      </c>
      <c r="F221" s="231" t="s">
        <v>20</v>
      </c>
      <c r="G221" s="231" t="s">
        <v>20</v>
      </c>
      <c r="H221" s="231" t="s">
        <v>5503</v>
      </c>
      <c r="I221" s="231" t="s">
        <v>20</v>
      </c>
      <c r="J221" s="231" t="s">
        <v>5504</v>
      </c>
      <c r="K221" s="234">
        <f>IF(COUNTIF(L221:AY221,"&lt;&gt;")=0,"",SUMPRODUCT(((Recommendations[ImplStatus]="Implemented")+(Recommendations[ImplStatus]="Compensated"))*ISNUMBER(MATCH(Recommendations[Id],L221:AY221,0)))/COUNTIF(L221:AY221,"&lt;&gt;"))</f>
        <v>0</v>
      </c>
      <c r="L221" s="237" t="s">
        <v>302</v>
      </c>
      <c r="M221" s="237" t="s">
        <v>305</v>
      </c>
      <c r="N221" s="237" t="s">
        <v>345</v>
      </c>
      <c r="O221" s="237" t="s">
        <v>348</v>
      </c>
      <c r="P221" s="237" t="s">
        <v>358</v>
      </c>
      <c r="Q221" s="237" t="s">
        <v>365</v>
      </c>
      <c r="R221" s="237"/>
      <c r="S221" s="237"/>
      <c r="T221" s="237"/>
      <c r="U221" s="237"/>
      <c r="V221" s="237"/>
      <c r="W221" s="237"/>
      <c r="X221" s="237"/>
      <c r="Y221" s="237"/>
      <c r="Z221" s="237"/>
      <c r="AA221" s="237"/>
      <c r="AB221" s="237"/>
      <c r="AC221" s="237"/>
      <c r="AD221" s="237"/>
      <c r="AE221" s="237"/>
      <c r="AF221" s="237"/>
      <c r="AG221" s="237"/>
      <c r="AH221" s="237"/>
      <c r="AI221" s="237"/>
      <c r="AJ221" s="237"/>
      <c r="AK221" s="237"/>
      <c r="AL221" s="237"/>
      <c r="AM221" s="237"/>
      <c r="AN221" s="237"/>
      <c r="AO221" s="237"/>
      <c r="AP221" s="237"/>
      <c r="AQ221" s="237"/>
      <c r="AR221" s="237"/>
      <c r="AS221" s="237"/>
      <c r="AT221" s="237"/>
      <c r="AU221" s="237"/>
      <c r="AV221" s="237"/>
      <c r="AW221" s="237"/>
      <c r="AX221" s="237"/>
      <c r="AY221" s="247"/>
    </row>
    <row r="222" spans="1:51" ht="60" customHeight="1" x14ac:dyDescent="0.35">
      <c r="A222" s="243" t="s">
        <v>5505</v>
      </c>
      <c r="B222" s="231" t="s">
        <v>5506</v>
      </c>
      <c r="C222" s="231" t="s">
        <v>5507</v>
      </c>
      <c r="D222" s="231" t="s">
        <v>5508</v>
      </c>
      <c r="E222" s="231" t="s">
        <v>20</v>
      </c>
      <c r="F222" s="231" t="s">
        <v>20</v>
      </c>
      <c r="G222" s="231" t="s">
        <v>20</v>
      </c>
      <c r="H222" s="231" t="s">
        <v>5509</v>
      </c>
      <c r="I222" s="231" t="s">
        <v>20</v>
      </c>
      <c r="J222" s="231" t="s">
        <v>5510</v>
      </c>
      <c r="K222" s="234" t="str">
        <f>IF(COUNTIF(L222:AY222,"&lt;&gt;")=0,"",SUMPRODUCT(((Recommendations[ImplStatus]="Implemented")+(Recommendations[ImplStatus]="Compensated"))*ISNUMBER(MATCH(Recommendations[Id],L222:AY222,0)))/COUNTIF(L222:AY222,"&lt;&gt;"))</f>
        <v/>
      </c>
      <c r="L222" s="237"/>
      <c r="M222" s="237"/>
      <c r="N222" s="237"/>
      <c r="O222" s="237"/>
      <c r="P222" s="237"/>
      <c r="Q222" s="237"/>
      <c r="R222" s="237"/>
      <c r="S222" s="237"/>
      <c r="T222" s="237"/>
      <c r="U222" s="237"/>
      <c r="V222" s="237"/>
      <c r="W222" s="237"/>
      <c r="X222" s="237"/>
      <c r="Y222" s="237"/>
      <c r="Z222" s="237"/>
      <c r="AA222" s="237"/>
      <c r="AB222" s="237"/>
      <c r="AC222" s="237"/>
      <c r="AD222" s="237"/>
      <c r="AE222" s="237"/>
      <c r="AF222" s="237"/>
      <c r="AG222" s="237"/>
      <c r="AH222" s="237"/>
      <c r="AI222" s="237"/>
      <c r="AJ222" s="237"/>
      <c r="AK222" s="237"/>
      <c r="AL222" s="237"/>
      <c r="AM222" s="237"/>
      <c r="AN222" s="237"/>
      <c r="AO222" s="237"/>
      <c r="AP222" s="237"/>
      <c r="AQ222" s="237"/>
      <c r="AR222" s="237"/>
      <c r="AS222" s="237"/>
      <c r="AT222" s="237"/>
      <c r="AU222" s="237"/>
      <c r="AV222" s="237"/>
      <c r="AW222" s="237"/>
      <c r="AX222" s="237"/>
      <c r="AY222" s="247"/>
    </row>
    <row r="223" spans="1:51" ht="60" customHeight="1" x14ac:dyDescent="0.35">
      <c r="A223" s="243" t="s">
        <v>5511</v>
      </c>
      <c r="B223" s="231" t="s">
        <v>5512</v>
      </c>
      <c r="C223" s="231" t="s">
        <v>5513</v>
      </c>
      <c r="D223" s="231" t="s">
        <v>20</v>
      </c>
      <c r="E223" s="231" t="s">
        <v>5514</v>
      </c>
      <c r="F223" s="231" t="s">
        <v>20</v>
      </c>
      <c r="G223" s="231" t="s">
        <v>20</v>
      </c>
      <c r="H223" s="231" t="s">
        <v>5515</v>
      </c>
      <c r="I223" s="231" t="s">
        <v>20</v>
      </c>
      <c r="J223" s="231" t="s">
        <v>5516</v>
      </c>
      <c r="K223" s="234" t="str">
        <f>IF(COUNTIF(L223:AY223,"&lt;&gt;")=0,"",SUMPRODUCT(((Recommendations[ImplStatus]="Implemented")+(Recommendations[ImplStatus]="Compensated"))*ISNUMBER(MATCH(Recommendations[Id],L223:AY223,0)))/COUNTIF(L223:AY223,"&lt;&gt;"))</f>
        <v/>
      </c>
      <c r="L223" s="237"/>
      <c r="M223" s="237"/>
      <c r="N223" s="237"/>
      <c r="O223" s="237"/>
      <c r="P223" s="237"/>
      <c r="Q223" s="237"/>
      <c r="R223" s="237"/>
      <c r="S223" s="237"/>
      <c r="T223" s="237"/>
      <c r="U223" s="237"/>
      <c r="V223" s="237"/>
      <c r="W223" s="237"/>
      <c r="X223" s="237"/>
      <c r="Y223" s="237"/>
      <c r="Z223" s="237"/>
      <c r="AA223" s="237"/>
      <c r="AB223" s="237"/>
      <c r="AC223" s="237"/>
      <c r="AD223" s="237"/>
      <c r="AE223" s="237"/>
      <c r="AF223" s="237"/>
      <c r="AG223" s="237"/>
      <c r="AH223" s="237"/>
      <c r="AI223" s="237"/>
      <c r="AJ223" s="237"/>
      <c r="AK223" s="237"/>
      <c r="AL223" s="237"/>
      <c r="AM223" s="237"/>
      <c r="AN223" s="237"/>
      <c r="AO223" s="237"/>
      <c r="AP223" s="237"/>
      <c r="AQ223" s="237"/>
      <c r="AR223" s="237"/>
      <c r="AS223" s="237"/>
      <c r="AT223" s="237"/>
      <c r="AU223" s="237"/>
      <c r="AV223" s="237"/>
      <c r="AW223" s="237"/>
      <c r="AX223" s="237"/>
      <c r="AY223" s="247"/>
    </row>
    <row r="224" spans="1:51" ht="60" customHeight="1" x14ac:dyDescent="0.35">
      <c r="A224" s="243" t="s">
        <v>5517</v>
      </c>
      <c r="B224" s="231" t="s">
        <v>5518</v>
      </c>
      <c r="C224" s="231" t="s">
        <v>5519</v>
      </c>
      <c r="D224" s="231" t="s">
        <v>20</v>
      </c>
      <c r="E224" s="231" t="s">
        <v>20</v>
      </c>
      <c r="F224" s="231" t="s">
        <v>20</v>
      </c>
      <c r="G224" s="231" t="s">
        <v>20</v>
      </c>
      <c r="H224" s="231" t="s">
        <v>5520</v>
      </c>
      <c r="I224" s="231" t="s">
        <v>20</v>
      </c>
      <c r="J224" s="231" t="s">
        <v>5521</v>
      </c>
      <c r="K224" s="234" t="str">
        <f>IF(COUNTIF(L224:AY224,"&lt;&gt;")=0,"",SUMPRODUCT(((Recommendations[ImplStatus]="Implemented")+(Recommendations[ImplStatus]="Compensated"))*ISNUMBER(MATCH(Recommendations[Id],L224:AY224,0)))/COUNTIF(L224:AY224,"&lt;&gt;"))</f>
        <v/>
      </c>
      <c r="L224" s="237"/>
      <c r="M224" s="237"/>
      <c r="N224" s="237"/>
      <c r="O224" s="237"/>
      <c r="P224" s="237"/>
      <c r="Q224" s="237"/>
      <c r="R224" s="237"/>
      <c r="S224" s="237"/>
      <c r="T224" s="237"/>
      <c r="U224" s="237"/>
      <c r="V224" s="237"/>
      <c r="W224" s="237"/>
      <c r="X224" s="237"/>
      <c r="Y224" s="237"/>
      <c r="Z224" s="237"/>
      <c r="AA224" s="237"/>
      <c r="AB224" s="237"/>
      <c r="AC224" s="237"/>
      <c r="AD224" s="237"/>
      <c r="AE224" s="237"/>
      <c r="AF224" s="237"/>
      <c r="AG224" s="237"/>
      <c r="AH224" s="237"/>
      <c r="AI224" s="237"/>
      <c r="AJ224" s="237"/>
      <c r="AK224" s="237"/>
      <c r="AL224" s="237"/>
      <c r="AM224" s="237"/>
      <c r="AN224" s="237"/>
      <c r="AO224" s="237"/>
      <c r="AP224" s="237"/>
      <c r="AQ224" s="237"/>
      <c r="AR224" s="237"/>
      <c r="AS224" s="237"/>
      <c r="AT224" s="237"/>
      <c r="AU224" s="237"/>
      <c r="AV224" s="237"/>
      <c r="AW224" s="237"/>
      <c r="AX224" s="237"/>
      <c r="AY224" s="247"/>
    </row>
    <row r="225" spans="1:51" ht="60" customHeight="1" x14ac:dyDescent="0.35">
      <c r="A225" s="243" t="s">
        <v>5522</v>
      </c>
      <c r="B225" s="231" t="s">
        <v>5523</v>
      </c>
      <c r="C225" s="231" t="s">
        <v>5524</v>
      </c>
      <c r="D225" s="231" t="s">
        <v>20</v>
      </c>
      <c r="E225" s="231" t="s">
        <v>20</v>
      </c>
      <c r="F225" s="231" t="s">
        <v>20</v>
      </c>
      <c r="G225" s="231" t="s">
        <v>20</v>
      </c>
      <c r="H225" s="231" t="s">
        <v>5525</v>
      </c>
      <c r="I225" s="231" t="s">
        <v>20</v>
      </c>
      <c r="J225" s="231" t="s">
        <v>20</v>
      </c>
      <c r="K225" s="234" t="str">
        <f>IF(COUNTIF(L225:AY225,"&lt;&gt;")=0,"",SUMPRODUCT(((Recommendations[ImplStatus]="Implemented")+(Recommendations[ImplStatus]="Compensated"))*ISNUMBER(MATCH(Recommendations[Id],L225:AY225,0)))/COUNTIF(L225:AY225,"&lt;&gt;"))</f>
        <v/>
      </c>
      <c r="L225" s="237"/>
      <c r="M225" s="237"/>
      <c r="N225" s="237"/>
      <c r="O225" s="237"/>
      <c r="P225" s="237"/>
      <c r="Q225" s="237"/>
      <c r="R225" s="237"/>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7"/>
      <c r="AP225" s="237"/>
      <c r="AQ225" s="237"/>
      <c r="AR225" s="237"/>
      <c r="AS225" s="237"/>
      <c r="AT225" s="237"/>
      <c r="AU225" s="237"/>
      <c r="AV225" s="237"/>
      <c r="AW225" s="237"/>
      <c r="AX225" s="237"/>
      <c r="AY225" s="247"/>
    </row>
    <row r="226" spans="1:51" ht="60" customHeight="1" x14ac:dyDescent="0.35">
      <c r="A226" s="243" t="s">
        <v>5526</v>
      </c>
      <c r="B226" s="231" t="s">
        <v>5527</v>
      </c>
      <c r="C226" s="231" t="s">
        <v>5528</v>
      </c>
      <c r="D226" s="231" t="s">
        <v>20</v>
      </c>
      <c r="E226" s="231" t="s">
        <v>20</v>
      </c>
      <c r="F226" s="231" t="s">
        <v>20</v>
      </c>
      <c r="G226" s="231" t="s">
        <v>20</v>
      </c>
      <c r="H226" s="231" t="s">
        <v>5529</v>
      </c>
      <c r="I226" s="231" t="s">
        <v>20</v>
      </c>
      <c r="J226" s="231" t="s">
        <v>5530</v>
      </c>
      <c r="K226" s="234" t="str">
        <f>IF(COUNTIF(L226:AY226,"&lt;&gt;")=0,"",SUMPRODUCT(((Recommendations[ImplStatus]="Implemented")+(Recommendations[ImplStatus]="Compensated"))*ISNUMBER(MATCH(Recommendations[Id],L226:AY226,0)))/COUNTIF(L226:AY226,"&lt;&gt;"))</f>
        <v/>
      </c>
      <c r="L226" s="237"/>
      <c r="M226" s="237"/>
      <c r="N226" s="237"/>
      <c r="O226" s="237"/>
      <c r="P226" s="237"/>
      <c r="Q226" s="237"/>
      <c r="R226" s="237"/>
      <c r="S226" s="237"/>
      <c r="T226" s="237"/>
      <c r="U226" s="237"/>
      <c r="V226" s="237"/>
      <c r="W226" s="237"/>
      <c r="X226" s="237"/>
      <c r="Y226" s="237"/>
      <c r="Z226" s="237"/>
      <c r="AA226" s="237"/>
      <c r="AB226" s="237"/>
      <c r="AC226" s="237"/>
      <c r="AD226" s="237"/>
      <c r="AE226" s="237"/>
      <c r="AF226" s="237"/>
      <c r="AG226" s="237"/>
      <c r="AH226" s="237"/>
      <c r="AI226" s="237"/>
      <c r="AJ226" s="237"/>
      <c r="AK226" s="237"/>
      <c r="AL226" s="237"/>
      <c r="AM226" s="237"/>
      <c r="AN226" s="237"/>
      <c r="AO226" s="237"/>
      <c r="AP226" s="237"/>
      <c r="AQ226" s="237"/>
      <c r="AR226" s="237"/>
      <c r="AS226" s="237"/>
      <c r="AT226" s="237"/>
      <c r="AU226" s="237"/>
      <c r="AV226" s="237"/>
      <c r="AW226" s="237"/>
      <c r="AX226" s="237"/>
      <c r="AY226" s="247"/>
    </row>
    <row r="227" spans="1:51" ht="60" customHeight="1" x14ac:dyDescent="0.35">
      <c r="A227" s="243" t="s">
        <v>5531</v>
      </c>
      <c r="B227" s="231" t="s">
        <v>5532</v>
      </c>
      <c r="C227" s="231" t="s">
        <v>5533</v>
      </c>
      <c r="D227" s="231" t="s">
        <v>20</v>
      </c>
      <c r="E227" s="231" t="s">
        <v>20</v>
      </c>
      <c r="F227" s="231" t="s">
        <v>20</v>
      </c>
      <c r="G227" s="231" t="s">
        <v>20</v>
      </c>
      <c r="H227" s="231" t="s">
        <v>5534</v>
      </c>
      <c r="I227" s="231" t="s">
        <v>20</v>
      </c>
      <c r="J227" s="231" t="s">
        <v>5535</v>
      </c>
      <c r="K227" s="234" t="str">
        <f>IF(COUNTIF(L227:AY227,"&lt;&gt;")=0,"",SUMPRODUCT(((Recommendations[ImplStatus]="Implemented")+(Recommendations[ImplStatus]="Compensated"))*ISNUMBER(MATCH(Recommendations[Id],L227:AY227,0)))/COUNTIF(L227:AY227,"&lt;&gt;"))</f>
        <v/>
      </c>
      <c r="L227" s="237"/>
      <c r="M227" s="237"/>
      <c r="N227" s="237"/>
      <c r="O227" s="237"/>
      <c r="P227" s="237"/>
      <c r="Q227" s="237"/>
      <c r="R227" s="237"/>
      <c r="S227" s="237"/>
      <c r="T227" s="237"/>
      <c r="U227" s="237"/>
      <c r="V227" s="237"/>
      <c r="W227" s="237"/>
      <c r="X227" s="237"/>
      <c r="Y227" s="237"/>
      <c r="Z227" s="237"/>
      <c r="AA227" s="237"/>
      <c r="AB227" s="237"/>
      <c r="AC227" s="237"/>
      <c r="AD227" s="237"/>
      <c r="AE227" s="237"/>
      <c r="AF227" s="237"/>
      <c r="AG227" s="237"/>
      <c r="AH227" s="237"/>
      <c r="AI227" s="237"/>
      <c r="AJ227" s="237"/>
      <c r="AK227" s="237"/>
      <c r="AL227" s="237"/>
      <c r="AM227" s="237"/>
      <c r="AN227" s="237"/>
      <c r="AO227" s="237"/>
      <c r="AP227" s="237"/>
      <c r="AQ227" s="237"/>
      <c r="AR227" s="237"/>
      <c r="AS227" s="237"/>
      <c r="AT227" s="237"/>
      <c r="AU227" s="237"/>
      <c r="AV227" s="237"/>
      <c r="AW227" s="237"/>
      <c r="AX227" s="237"/>
      <c r="AY227" s="247"/>
    </row>
    <row r="228" spans="1:51" ht="60" customHeight="1" x14ac:dyDescent="0.35">
      <c r="A228" s="243" t="s">
        <v>5536</v>
      </c>
      <c r="B228" s="231" t="s">
        <v>5537</v>
      </c>
      <c r="C228" s="231" t="s">
        <v>5538</v>
      </c>
      <c r="D228" s="231" t="s">
        <v>20</v>
      </c>
      <c r="E228" s="231" t="s">
        <v>20</v>
      </c>
      <c r="F228" s="231" t="s">
        <v>20</v>
      </c>
      <c r="G228" s="231" t="s">
        <v>20</v>
      </c>
      <c r="H228" s="231" t="s">
        <v>5539</v>
      </c>
      <c r="I228" s="231" t="s">
        <v>20</v>
      </c>
      <c r="J228" s="231" t="s">
        <v>5540</v>
      </c>
      <c r="K228" s="234" t="str">
        <f>IF(COUNTIF(L228:AY228,"&lt;&gt;")=0,"",SUMPRODUCT(((Recommendations[ImplStatus]="Implemented")+(Recommendations[ImplStatus]="Compensated"))*ISNUMBER(MATCH(Recommendations[Id],L228:AY228,0)))/COUNTIF(L228:AY228,"&lt;&gt;"))</f>
        <v/>
      </c>
      <c r="L228" s="237"/>
      <c r="M228" s="237"/>
      <c r="N228" s="237"/>
      <c r="O228" s="237"/>
      <c r="P228" s="237"/>
      <c r="Q228" s="237"/>
      <c r="R228" s="237"/>
      <c r="S228" s="237"/>
      <c r="T228" s="237"/>
      <c r="U228" s="237"/>
      <c r="V228" s="237"/>
      <c r="W228" s="237"/>
      <c r="X228" s="237"/>
      <c r="Y228" s="237"/>
      <c r="Z228" s="237"/>
      <c r="AA228" s="237"/>
      <c r="AB228" s="237"/>
      <c r="AC228" s="237"/>
      <c r="AD228" s="237"/>
      <c r="AE228" s="237"/>
      <c r="AF228" s="237"/>
      <c r="AG228" s="237"/>
      <c r="AH228" s="237"/>
      <c r="AI228" s="237"/>
      <c r="AJ228" s="237"/>
      <c r="AK228" s="237"/>
      <c r="AL228" s="237"/>
      <c r="AM228" s="237"/>
      <c r="AN228" s="237"/>
      <c r="AO228" s="237"/>
      <c r="AP228" s="237"/>
      <c r="AQ228" s="237"/>
      <c r="AR228" s="237"/>
      <c r="AS228" s="237"/>
      <c r="AT228" s="237"/>
      <c r="AU228" s="237"/>
      <c r="AV228" s="237"/>
      <c r="AW228" s="237"/>
      <c r="AX228" s="237"/>
      <c r="AY228" s="247"/>
    </row>
    <row r="229" spans="1:51" ht="60" customHeight="1" x14ac:dyDescent="0.35">
      <c r="A229" s="243" t="s">
        <v>5541</v>
      </c>
      <c r="B229" s="231" t="s">
        <v>5542</v>
      </c>
      <c r="C229" s="231" t="s">
        <v>5543</v>
      </c>
      <c r="D229" s="231" t="s">
        <v>20</v>
      </c>
      <c r="E229" s="231" t="s">
        <v>20</v>
      </c>
      <c r="F229" s="231" t="s">
        <v>20</v>
      </c>
      <c r="G229" s="231" t="s">
        <v>20</v>
      </c>
      <c r="H229" s="231" t="s">
        <v>5544</v>
      </c>
      <c r="I229" s="231" t="s">
        <v>20</v>
      </c>
      <c r="J229" s="231" t="s">
        <v>5545</v>
      </c>
      <c r="K229" s="234">
        <f>IF(COUNTIF(L229:AY229,"&lt;&gt;")=0,"",SUMPRODUCT(((Recommendations[ImplStatus]="Implemented")+(Recommendations[ImplStatus]="Compensated"))*ISNUMBER(MATCH(Recommendations[Id],L229:AY229,0)))/COUNTIF(L229:AY229,"&lt;&gt;"))</f>
        <v>0</v>
      </c>
      <c r="L229" s="237" t="s">
        <v>298</v>
      </c>
      <c r="M229" s="237" t="s">
        <v>316</v>
      </c>
      <c r="N229" s="237" t="s">
        <v>322</v>
      </c>
      <c r="O229" s="237" t="s">
        <v>325</v>
      </c>
      <c r="P229" s="237" t="s">
        <v>328</v>
      </c>
      <c r="Q229" s="237"/>
      <c r="R229" s="237"/>
      <c r="S229" s="237"/>
      <c r="T229" s="237"/>
      <c r="U229" s="237"/>
      <c r="V229" s="237"/>
      <c r="W229" s="237"/>
      <c r="X229" s="237"/>
      <c r="Y229" s="237"/>
      <c r="Z229" s="237"/>
      <c r="AA229" s="237"/>
      <c r="AB229" s="237"/>
      <c r="AC229" s="237"/>
      <c r="AD229" s="237"/>
      <c r="AE229" s="237"/>
      <c r="AF229" s="237"/>
      <c r="AG229" s="237"/>
      <c r="AH229" s="237"/>
      <c r="AI229" s="237"/>
      <c r="AJ229" s="237"/>
      <c r="AK229" s="237"/>
      <c r="AL229" s="237"/>
      <c r="AM229" s="237"/>
      <c r="AN229" s="237"/>
      <c r="AO229" s="237"/>
      <c r="AP229" s="237"/>
      <c r="AQ229" s="237"/>
      <c r="AR229" s="237"/>
      <c r="AS229" s="237"/>
      <c r="AT229" s="237"/>
      <c r="AU229" s="237"/>
      <c r="AV229" s="237"/>
      <c r="AW229" s="237"/>
      <c r="AX229" s="237"/>
      <c r="AY229" s="247"/>
    </row>
    <row r="230" spans="1:51" ht="60" customHeight="1" outlineLevel="1" x14ac:dyDescent="0.35">
      <c r="A230" s="242" t="s">
        <v>1943</v>
      </c>
      <c r="B230" s="230" t="s">
        <v>5546</v>
      </c>
      <c r="C230" s="230"/>
      <c r="D230" s="230"/>
      <c r="E230" s="230"/>
      <c r="F230" s="230"/>
      <c r="G230" s="230"/>
      <c r="H230" s="230"/>
      <c r="I230" s="230"/>
      <c r="J230" s="230"/>
      <c r="K230" s="233" t="str">
        <f>IF(COUNTIF(L230:AY230,"&lt;&gt;")=0,"",SUMPRODUCT(((Recommendations[ImplStatus]="Implemented")+(Recommendations[ImplStatus]="Compensated"))*ISNUMBER(MATCH(Recommendations[Id],L230:AY230,0)))/COUNTIF(L230:AY230,"&lt;&gt;"))</f>
        <v/>
      </c>
      <c r="L230" s="236"/>
      <c r="M230" s="236"/>
      <c r="N230" s="236"/>
      <c r="O230" s="236"/>
      <c r="P230" s="236"/>
      <c r="Q230" s="236"/>
      <c r="R230" s="236"/>
      <c r="S230" s="236"/>
      <c r="T230" s="236"/>
      <c r="U230" s="236"/>
      <c r="V230" s="236"/>
      <c r="W230" s="236"/>
      <c r="X230" s="236"/>
      <c r="Y230" s="236"/>
      <c r="Z230" s="236"/>
      <c r="AA230" s="236"/>
      <c r="AB230" s="236"/>
      <c r="AC230" s="236"/>
      <c r="AD230" s="236"/>
      <c r="AE230" s="236"/>
      <c r="AF230" s="236"/>
      <c r="AG230" s="236"/>
      <c r="AH230" s="236"/>
      <c r="AI230" s="236"/>
      <c r="AJ230" s="236"/>
      <c r="AK230" s="236"/>
      <c r="AL230" s="236"/>
      <c r="AM230" s="236"/>
      <c r="AN230" s="236"/>
      <c r="AO230" s="236"/>
      <c r="AP230" s="236"/>
      <c r="AQ230" s="236"/>
      <c r="AR230" s="236"/>
      <c r="AS230" s="236"/>
      <c r="AT230" s="236"/>
      <c r="AU230" s="236"/>
      <c r="AV230" s="236"/>
      <c r="AW230" s="236"/>
      <c r="AX230" s="236"/>
      <c r="AY230" s="246"/>
    </row>
    <row r="231" spans="1:51" ht="60" customHeight="1" x14ac:dyDescent="0.35">
      <c r="A231" s="243" t="s">
        <v>5547</v>
      </c>
      <c r="B231" s="231" t="s">
        <v>5548</v>
      </c>
      <c r="C231" s="231" t="s">
        <v>5549</v>
      </c>
      <c r="D231" s="231" t="s">
        <v>5550</v>
      </c>
      <c r="E231" s="231" t="s">
        <v>20</v>
      </c>
      <c r="F231" s="231" t="s">
        <v>20</v>
      </c>
      <c r="G231" s="231" t="s">
        <v>20</v>
      </c>
      <c r="H231" s="231" t="s">
        <v>5551</v>
      </c>
      <c r="I231" s="231" t="s">
        <v>20</v>
      </c>
      <c r="J231" s="231" t="s">
        <v>5552</v>
      </c>
      <c r="K231" s="234" t="str">
        <f>IF(COUNTIF(L231:AY231,"&lt;&gt;")=0,"",SUMPRODUCT(((Recommendations[ImplStatus]="Implemented")+(Recommendations[ImplStatus]="Compensated"))*ISNUMBER(MATCH(Recommendations[Id],L231:AY231,0)))/COUNTIF(L231:AY231,"&lt;&gt;"))</f>
        <v/>
      </c>
      <c r="L231" s="237"/>
      <c r="M231" s="237"/>
      <c r="N231" s="237"/>
      <c r="O231" s="237"/>
      <c r="P231" s="237"/>
      <c r="Q231" s="237"/>
      <c r="R231" s="237"/>
      <c r="S231" s="237"/>
      <c r="T231" s="237"/>
      <c r="U231" s="237"/>
      <c r="V231" s="237"/>
      <c r="W231" s="237"/>
      <c r="X231" s="237"/>
      <c r="Y231" s="237"/>
      <c r="Z231" s="237"/>
      <c r="AA231" s="237"/>
      <c r="AB231" s="237"/>
      <c r="AC231" s="237"/>
      <c r="AD231" s="237"/>
      <c r="AE231" s="237"/>
      <c r="AF231" s="237"/>
      <c r="AG231" s="237"/>
      <c r="AH231" s="237"/>
      <c r="AI231" s="237"/>
      <c r="AJ231" s="237"/>
      <c r="AK231" s="237"/>
      <c r="AL231" s="237"/>
      <c r="AM231" s="237"/>
      <c r="AN231" s="237"/>
      <c r="AO231" s="237"/>
      <c r="AP231" s="237"/>
      <c r="AQ231" s="237"/>
      <c r="AR231" s="237"/>
      <c r="AS231" s="237"/>
      <c r="AT231" s="237"/>
      <c r="AU231" s="237"/>
      <c r="AV231" s="237"/>
      <c r="AW231" s="237"/>
      <c r="AX231" s="237"/>
      <c r="AY231" s="247"/>
    </row>
    <row r="232" spans="1:51" ht="60" customHeight="1" x14ac:dyDescent="0.35">
      <c r="A232" s="243" t="s">
        <v>5553</v>
      </c>
      <c r="B232" s="231" t="s">
        <v>5554</v>
      </c>
      <c r="C232" s="231" t="s">
        <v>5555</v>
      </c>
      <c r="D232" s="231" t="s">
        <v>5556</v>
      </c>
      <c r="E232" s="231" t="s">
        <v>20</v>
      </c>
      <c r="F232" s="231" t="s">
        <v>20</v>
      </c>
      <c r="G232" s="231" t="s">
        <v>20</v>
      </c>
      <c r="H232" s="231" t="s">
        <v>5557</v>
      </c>
      <c r="I232" s="231" t="s">
        <v>20</v>
      </c>
      <c r="J232" s="231" t="s">
        <v>5558</v>
      </c>
      <c r="K232" s="234" t="str">
        <f>IF(COUNTIF(L232:AY232,"&lt;&gt;")=0,"",SUMPRODUCT(((Recommendations[ImplStatus]="Implemented")+(Recommendations[ImplStatus]="Compensated"))*ISNUMBER(MATCH(Recommendations[Id],L232:AY232,0)))/COUNTIF(L232:AY232,"&lt;&gt;"))</f>
        <v/>
      </c>
      <c r="L232" s="237"/>
      <c r="M232" s="237"/>
      <c r="N232" s="237"/>
      <c r="O232" s="237"/>
      <c r="P232" s="237"/>
      <c r="Q232" s="237"/>
      <c r="R232" s="237"/>
      <c r="S232" s="237"/>
      <c r="T232" s="237"/>
      <c r="U232" s="237"/>
      <c r="V232" s="237"/>
      <c r="W232" s="237"/>
      <c r="X232" s="237"/>
      <c r="Y232" s="237"/>
      <c r="Z232" s="237"/>
      <c r="AA232" s="237"/>
      <c r="AB232" s="237"/>
      <c r="AC232" s="237"/>
      <c r="AD232" s="237"/>
      <c r="AE232" s="237"/>
      <c r="AF232" s="237"/>
      <c r="AG232" s="237"/>
      <c r="AH232" s="237"/>
      <c r="AI232" s="237"/>
      <c r="AJ232" s="237"/>
      <c r="AK232" s="237"/>
      <c r="AL232" s="237"/>
      <c r="AM232" s="237"/>
      <c r="AN232" s="237"/>
      <c r="AO232" s="237"/>
      <c r="AP232" s="237"/>
      <c r="AQ232" s="237"/>
      <c r="AR232" s="237"/>
      <c r="AS232" s="237"/>
      <c r="AT232" s="237"/>
      <c r="AU232" s="237"/>
      <c r="AV232" s="237"/>
      <c r="AW232" s="237"/>
      <c r="AX232" s="237"/>
      <c r="AY232" s="247"/>
    </row>
    <row r="233" spans="1:51" ht="60" customHeight="1" x14ac:dyDescent="0.35">
      <c r="A233" s="243" t="s">
        <v>5559</v>
      </c>
      <c r="B233" s="231" t="s">
        <v>5560</v>
      </c>
      <c r="C233" s="231" t="s">
        <v>5561</v>
      </c>
      <c r="D233" s="231" t="s">
        <v>5562</v>
      </c>
      <c r="E233" s="231" t="s">
        <v>20</v>
      </c>
      <c r="F233" s="231" t="s">
        <v>20</v>
      </c>
      <c r="G233" s="231" t="s">
        <v>20</v>
      </c>
      <c r="H233" s="231" t="s">
        <v>5563</v>
      </c>
      <c r="I233" s="231" t="s">
        <v>20</v>
      </c>
      <c r="J233" s="231" t="s">
        <v>5564</v>
      </c>
      <c r="K233" s="234" t="str">
        <f>IF(COUNTIF(L233:AY233,"&lt;&gt;")=0,"",SUMPRODUCT(((Recommendations[ImplStatus]="Implemented")+(Recommendations[ImplStatus]="Compensated"))*ISNUMBER(MATCH(Recommendations[Id],L233:AY233,0)))/COUNTIF(L233:AY233,"&lt;&gt;"))</f>
        <v/>
      </c>
      <c r="L233" s="237"/>
      <c r="M233" s="237"/>
      <c r="N233" s="237"/>
      <c r="O233" s="237"/>
      <c r="P233" s="237"/>
      <c r="Q233" s="237"/>
      <c r="R233" s="237"/>
      <c r="S233" s="237"/>
      <c r="T233" s="237"/>
      <c r="U233" s="237"/>
      <c r="V233" s="237"/>
      <c r="W233" s="237"/>
      <c r="X233" s="237"/>
      <c r="Y233" s="237"/>
      <c r="Z233" s="237"/>
      <c r="AA233" s="237"/>
      <c r="AB233" s="237"/>
      <c r="AC233" s="237"/>
      <c r="AD233" s="237"/>
      <c r="AE233" s="237"/>
      <c r="AF233" s="237"/>
      <c r="AG233" s="237"/>
      <c r="AH233" s="237"/>
      <c r="AI233" s="237"/>
      <c r="AJ233" s="237"/>
      <c r="AK233" s="237"/>
      <c r="AL233" s="237"/>
      <c r="AM233" s="237"/>
      <c r="AN233" s="237"/>
      <c r="AO233" s="237"/>
      <c r="AP233" s="237"/>
      <c r="AQ233" s="237"/>
      <c r="AR233" s="237"/>
      <c r="AS233" s="237"/>
      <c r="AT233" s="237"/>
      <c r="AU233" s="237"/>
      <c r="AV233" s="237"/>
      <c r="AW233" s="237"/>
      <c r="AX233" s="237"/>
      <c r="AY233" s="247"/>
    </row>
    <row r="234" spans="1:51" ht="60" customHeight="1" x14ac:dyDescent="0.35">
      <c r="A234" s="243" t="s">
        <v>5565</v>
      </c>
      <c r="B234" s="231" t="s">
        <v>5566</v>
      </c>
      <c r="C234" s="231" t="s">
        <v>5567</v>
      </c>
      <c r="D234" s="231" t="s">
        <v>5568</v>
      </c>
      <c r="E234" s="231" t="s">
        <v>20</v>
      </c>
      <c r="F234" s="231" t="s">
        <v>20</v>
      </c>
      <c r="G234" s="231" t="s">
        <v>20</v>
      </c>
      <c r="H234" s="231" t="s">
        <v>5569</v>
      </c>
      <c r="I234" s="231" t="s">
        <v>20</v>
      </c>
      <c r="J234" s="231" t="s">
        <v>5570</v>
      </c>
      <c r="K234" s="234" t="str">
        <f>IF(COUNTIF(L234:AY234,"&lt;&gt;")=0,"",SUMPRODUCT(((Recommendations[ImplStatus]="Implemented")+(Recommendations[ImplStatus]="Compensated"))*ISNUMBER(MATCH(Recommendations[Id],L234:AY234,0)))/COUNTIF(L234:AY234,"&lt;&gt;"))</f>
        <v/>
      </c>
      <c r="L234" s="237"/>
      <c r="M234" s="237"/>
      <c r="N234" s="237"/>
      <c r="O234" s="237"/>
      <c r="P234" s="237"/>
      <c r="Q234" s="237"/>
      <c r="R234" s="237"/>
      <c r="S234" s="237"/>
      <c r="T234" s="237"/>
      <c r="U234" s="237"/>
      <c r="V234" s="237"/>
      <c r="W234" s="237"/>
      <c r="X234" s="237"/>
      <c r="Y234" s="237"/>
      <c r="Z234" s="237"/>
      <c r="AA234" s="237"/>
      <c r="AB234" s="237"/>
      <c r="AC234" s="237"/>
      <c r="AD234" s="237"/>
      <c r="AE234" s="237"/>
      <c r="AF234" s="237"/>
      <c r="AG234" s="237"/>
      <c r="AH234" s="237"/>
      <c r="AI234" s="237"/>
      <c r="AJ234" s="237"/>
      <c r="AK234" s="237"/>
      <c r="AL234" s="237"/>
      <c r="AM234" s="237"/>
      <c r="AN234" s="237"/>
      <c r="AO234" s="237"/>
      <c r="AP234" s="237"/>
      <c r="AQ234" s="237"/>
      <c r="AR234" s="237"/>
      <c r="AS234" s="237"/>
      <c r="AT234" s="237"/>
      <c r="AU234" s="237"/>
      <c r="AV234" s="237"/>
      <c r="AW234" s="237"/>
      <c r="AX234" s="237"/>
      <c r="AY234" s="247"/>
    </row>
    <row r="235" spans="1:51" ht="60" customHeight="1" outlineLevel="1" x14ac:dyDescent="0.35">
      <c r="A235" s="242" t="s">
        <v>1947</v>
      </c>
      <c r="B235" s="230" t="s">
        <v>5571</v>
      </c>
      <c r="C235" s="230"/>
      <c r="D235" s="230"/>
      <c r="E235" s="230"/>
      <c r="F235" s="230"/>
      <c r="G235" s="230"/>
      <c r="H235" s="230"/>
      <c r="I235" s="230"/>
      <c r="J235" s="230"/>
      <c r="K235" s="233" t="str">
        <f>IF(COUNTIF(L235:AY235,"&lt;&gt;")=0,"",SUMPRODUCT(((Recommendations[ImplStatus]="Implemented")+(Recommendations[ImplStatus]="Compensated"))*ISNUMBER(MATCH(Recommendations[Id],L235:AY235,0)))/COUNTIF(L235:AY235,"&lt;&gt;"))</f>
        <v/>
      </c>
      <c r="L235" s="236"/>
      <c r="M235" s="236"/>
      <c r="N235" s="236"/>
      <c r="O235" s="236"/>
      <c r="P235" s="236"/>
      <c r="Q235" s="236"/>
      <c r="R235" s="236"/>
      <c r="S235" s="236"/>
      <c r="T235" s="236"/>
      <c r="U235" s="236"/>
      <c r="V235" s="236"/>
      <c r="W235" s="236"/>
      <c r="X235" s="236"/>
      <c r="Y235" s="236"/>
      <c r="Z235" s="236"/>
      <c r="AA235" s="236"/>
      <c r="AB235" s="236"/>
      <c r="AC235" s="236"/>
      <c r="AD235" s="236"/>
      <c r="AE235" s="236"/>
      <c r="AF235" s="236"/>
      <c r="AG235" s="236"/>
      <c r="AH235" s="236"/>
      <c r="AI235" s="236"/>
      <c r="AJ235" s="236"/>
      <c r="AK235" s="236"/>
      <c r="AL235" s="236"/>
      <c r="AM235" s="236"/>
      <c r="AN235" s="236"/>
      <c r="AO235" s="236"/>
      <c r="AP235" s="236"/>
      <c r="AQ235" s="236"/>
      <c r="AR235" s="236"/>
      <c r="AS235" s="236"/>
      <c r="AT235" s="236"/>
      <c r="AU235" s="236"/>
      <c r="AV235" s="236"/>
      <c r="AW235" s="236"/>
      <c r="AX235" s="236"/>
      <c r="AY235" s="246"/>
    </row>
    <row r="236" spans="1:51" ht="60" customHeight="1" x14ac:dyDescent="0.35">
      <c r="A236" s="243" t="s">
        <v>5572</v>
      </c>
      <c r="B236" s="231" t="s">
        <v>5573</v>
      </c>
      <c r="C236" s="231" t="s">
        <v>5574</v>
      </c>
      <c r="D236" s="231" t="s">
        <v>5575</v>
      </c>
      <c r="E236" s="231" t="s">
        <v>20</v>
      </c>
      <c r="F236" s="231" t="s">
        <v>20</v>
      </c>
      <c r="G236" s="231" t="s">
        <v>20</v>
      </c>
      <c r="H236" s="231" t="s">
        <v>5576</v>
      </c>
      <c r="I236" s="231" t="s">
        <v>20</v>
      </c>
      <c r="J236" s="231" t="s">
        <v>5577</v>
      </c>
      <c r="K236" s="234" t="str">
        <f>IF(COUNTIF(L236:AY236,"&lt;&gt;")=0,"",SUMPRODUCT(((Recommendations[ImplStatus]="Implemented")+(Recommendations[ImplStatus]="Compensated"))*ISNUMBER(MATCH(Recommendations[Id],L236:AY236,0)))/COUNTIF(L236:AY236,"&lt;&gt;"))</f>
        <v/>
      </c>
      <c r="L236" s="237"/>
      <c r="M236" s="237"/>
      <c r="N236" s="237"/>
      <c r="O236" s="237"/>
      <c r="P236" s="237"/>
      <c r="Q236" s="237"/>
      <c r="R236" s="237"/>
      <c r="S236" s="237"/>
      <c r="T236" s="237"/>
      <c r="U236" s="237"/>
      <c r="V236" s="237"/>
      <c r="W236" s="237"/>
      <c r="X236" s="237"/>
      <c r="Y236" s="237"/>
      <c r="Z236" s="237"/>
      <c r="AA236" s="237"/>
      <c r="AB236" s="237"/>
      <c r="AC236" s="237"/>
      <c r="AD236" s="237"/>
      <c r="AE236" s="237"/>
      <c r="AF236" s="237"/>
      <c r="AG236" s="237"/>
      <c r="AH236" s="237"/>
      <c r="AI236" s="237"/>
      <c r="AJ236" s="237"/>
      <c r="AK236" s="237"/>
      <c r="AL236" s="237"/>
      <c r="AM236" s="237"/>
      <c r="AN236" s="237"/>
      <c r="AO236" s="237"/>
      <c r="AP236" s="237"/>
      <c r="AQ236" s="237"/>
      <c r="AR236" s="237"/>
      <c r="AS236" s="237"/>
      <c r="AT236" s="237"/>
      <c r="AU236" s="237"/>
      <c r="AV236" s="237"/>
      <c r="AW236" s="237"/>
      <c r="AX236" s="237"/>
      <c r="AY236" s="247"/>
    </row>
    <row r="237" spans="1:51" ht="60" customHeight="1" x14ac:dyDescent="0.35">
      <c r="A237" s="243" t="s">
        <v>5578</v>
      </c>
      <c r="B237" s="231" t="s">
        <v>5579</v>
      </c>
      <c r="C237" s="231" t="s">
        <v>5580</v>
      </c>
      <c r="D237" s="231" t="s">
        <v>5581</v>
      </c>
      <c r="E237" s="231" t="s">
        <v>20</v>
      </c>
      <c r="F237" s="231" t="s">
        <v>20</v>
      </c>
      <c r="G237" s="231" t="s">
        <v>5582</v>
      </c>
      <c r="H237" s="231" t="s">
        <v>5583</v>
      </c>
      <c r="I237" s="231" t="s">
        <v>4813</v>
      </c>
      <c r="J237" s="231" t="s">
        <v>5584</v>
      </c>
      <c r="K237" s="234" t="str">
        <f>IF(COUNTIF(L237:AY237,"&lt;&gt;")=0,"",SUMPRODUCT(((Recommendations[ImplStatus]="Implemented")+(Recommendations[ImplStatus]="Compensated"))*ISNUMBER(MATCH(Recommendations[Id],L237:AY237,0)))/COUNTIF(L237:AY237,"&lt;&gt;"))</f>
        <v/>
      </c>
      <c r="L237" s="237"/>
      <c r="M237" s="237"/>
      <c r="N237" s="237"/>
      <c r="O237" s="237"/>
      <c r="P237" s="237"/>
      <c r="Q237" s="237"/>
      <c r="R237" s="237"/>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7"/>
      <c r="AP237" s="237"/>
      <c r="AQ237" s="237"/>
      <c r="AR237" s="237"/>
      <c r="AS237" s="237"/>
      <c r="AT237" s="237"/>
      <c r="AU237" s="237"/>
      <c r="AV237" s="237"/>
      <c r="AW237" s="237"/>
      <c r="AX237" s="237"/>
      <c r="AY237" s="247"/>
    </row>
    <row r="238" spans="1:51" ht="60" customHeight="1" x14ac:dyDescent="0.35">
      <c r="A238" s="243" t="s">
        <v>5585</v>
      </c>
      <c r="B238" s="231" t="s">
        <v>5586</v>
      </c>
      <c r="C238" s="231" t="s">
        <v>5587</v>
      </c>
      <c r="D238" s="231" t="s">
        <v>20</v>
      </c>
      <c r="E238" s="231" t="s">
        <v>20</v>
      </c>
      <c r="F238" s="231" t="s">
        <v>20</v>
      </c>
      <c r="G238" s="231" t="s">
        <v>20</v>
      </c>
      <c r="H238" s="231" t="s">
        <v>5588</v>
      </c>
      <c r="I238" s="231" t="s">
        <v>5589</v>
      </c>
      <c r="J238" s="231" t="s">
        <v>5590</v>
      </c>
      <c r="K238" s="234" t="str">
        <f>IF(COUNTIF(L238:AY238,"&lt;&gt;")=0,"",SUMPRODUCT(((Recommendations[ImplStatus]="Implemented")+(Recommendations[ImplStatus]="Compensated"))*ISNUMBER(MATCH(Recommendations[Id],L238:AY238,0)))/COUNTIF(L238:AY238,"&lt;&gt;"))</f>
        <v/>
      </c>
      <c r="L238" s="237"/>
      <c r="M238" s="237"/>
      <c r="N238" s="237"/>
      <c r="O238" s="237"/>
      <c r="P238" s="237"/>
      <c r="Q238" s="237"/>
      <c r="R238" s="237"/>
      <c r="S238" s="237"/>
      <c r="T238" s="237"/>
      <c r="U238" s="237"/>
      <c r="V238" s="237"/>
      <c r="W238" s="237"/>
      <c r="X238" s="237"/>
      <c r="Y238" s="237"/>
      <c r="Z238" s="237"/>
      <c r="AA238" s="237"/>
      <c r="AB238" s="237"/>
      <c r="AC238" s="237"/>
      <c r="AD238" s="237"/>
      <c r="AE238" s="237"/>
      <c r="AF238" s="237"/>
      <c r="AG238" s="237"/>
      <c r="AH238" s="237"/>
      <c r="AI238" s="237"/>
      <c r="AJ238" s="237"/>
      <c r="AK238" s="237"/>
      <c r="AL238" s="237"/>
      <c r="AM238" s="237"/>
      <c r="AN238" s="237"/>
      <c r="AO238" s="237"/>
      <c r="AP238" s="237"/>
      <c r="AQ238" s="237"/>
      <c r="AR238" s="237"/>
      <c r="AS238" s="237"/>
      <c r="AT238" s="237"/>
      <c r="AU238" s="237"/>
      <c r="AV238" s="237"/>
      <c r="AW238" s="237"/>
      <c r="AX238" s="237"/>
      <c r="AY238" s="247"/>
    </row>
    <row r="239" spans="1:51" ht="60" customHeight="1" x14ac:dyDescent="0.35">
      <c r="A239" s="243" t="s">
        <v>5591</v>
      </c>
      <c r="B239" s="231" t="s">
        <v>5592</v>
      </c>
      <c r="C239" s="231" t="s">
        <v>5593</v>
      </c>
      <c r="D239" s="231" t="s">
        <v>20</v>
      </c>
      <c r="E239" s="231" t="s">
        <v>20</v>
      </c>
      <c r="F239" s="231" t="s">
        <v>20</v>
      </c>
      <c r="G239" s="231" t="s">
        <v>20</v>
      </c>
      <c r="H239" s="231" t="s">
        <v>5594</v>
      </c>
      <c r="I239" s="231" t="s">
        <v>4813</v>
      </c>
      <c r="J239" s="231" t="s">
        <v>5595</v>
      </c>
      <c r="K239" s="234" t="str">
        <f>IF(COUNTIF(L239:AY239,"&lt;&gt;")=0,"",SUMPRODUCT(((Recommendations[ImplStatus]="Implemented")+(Recommendations[ImplStatus]="Compensated"))*ISNUMBER(MATCH(Recommendations[Id],L239:AY239,0)))/COUNTIF(L239:AY239,"&lt;&gt;"))</f>
        <v/>
      </c>
      <c r="L239" s="237"/>
      <c r="M239" s="237"/>
      <c r="N239" s="237"/>
      <c r="O239" s="237"/>
      <c r="P239" s="237"/>
      <c r="Q239" s="237"/>
      <c r="R239" s="237"/>
      <c r="S239" s="237"/>
      <c r="T239" s="237"/>
      <c r="U239" s="237"/>
      <c r="V239" s="237"/>
      <c r="W239" s="237"/>
      <c r="X239" s="237"/>
      <c r="Y239" s="237"/>
      <c r="Z239" s="237"/>
      <c r="AA239" s="237"/>
      <c r="AB239" s="237"/>
      <c r="AC239" s="237"/>
      <c r="AD239" s="237"/>
      <c r="AE239" s="237"/>
      <c r="AF239" s="237"/>
      <c r="AG239" s="237"/>
      <c r="AH239" s="237"/>
      <c r="AI239" s="237"/>
      <c r="AJ239" s="237"/>
      <c r="AK239" s="237"/>
      <c r="AL239" s="237"/>
      <c r="AM239" s="237"/>
      <c r="AN239" s="237"/>
      <c r="AO239" s="237"/>
      <c r="AP239" s="237"/>
      <c r="AQ239" s="237"/>
      <c r="AR239" s="237"/>
      <c r="AS239" s="237"/>
      <c r="AT239" s="237"/>
      <c r="AU239" s="237"/>
      <c r="AV239" s="237"/>
      <c r="AW239" s="237"/>
      <c r="AX239" s="237"/>
      <c r="AY239" s="247"/>
    </row>
    <row r="240" spans="1:51" ht="60" customHeight="1" x14ac:dyDescent="0.35">
      <c r="A240" s="243" t="s">
        <v>5596</v>
      </c>
      <c r="B240" s="231" t="s">
        <v>5597</v>
      </c>
      <c r="C240" s="231" t="s">
        <v>5598</v>
      </c>
      <c r="D240" s="231" t="s">
        <v>5599</v>
      </c>
      <c r="E240" s="231" t="s">
        <v>20</v>
      </c>
      <c r="F240" s="231" t="s">
        <v>20</v>
      </c>
      <c r="G240" s="231" t="s">
        <v>20</v>
      </c>
      <c r="H240" s="231" t="s">
        <v>5600</v>
      </c>
      <c r="I240" s="231" t="s">
        <v>20</v>
      </c>
      <c r="J240" s="231" t="s">
        <v>5601</v>
      </c>
      <c r="K240" s="234" t="str">
        <f>IF(COUNTIF(L240:AY240,"&lt;&gt;")=0,"",SUMPRODUCT(((Recommendations[ImplStatus]="Implemented")+(Recommendations[ImplStatus]="Compensated"))*ISNUMBER(MATCH(Recommendations[Id],L240:AY240,0)))/COUNTIF(L240:AY240,"&lt;&gt;"))</f>
        <v/>
      </c>
      <c r="L240" s="237"/>
      <c r="M240" s="237"/>
      <c r="N240" s="237"/>
      <c r="O240" s="237"/>
      <c r="P240" s="237"/>
      <c r="Q240" s="237"/>
      <c r="R240" s="237"/>
      <c r="S240" s="237"/>
      <c r="T240" s="237"/>
      <c r="U240" s="237"/>
      <c r="V240" s="237"/>
      <c r="W240" s="237"/>
      <c r="X240" s="237"/>
      <c r="Y240" s="237"/>
      <c r="Z240" s="237"/>
      <c r="AA240" s="237"/>
      <c r="AB240" s="237"/>
      <c r="AC240" s="237"/>
      <c r="AD240" s="237"/>
      <c r="AE240" s="237"/>
      <c r="AF240" s="237"/>
      <c r="AG240" s="237"/>
      <c r="AH240" s="237"/>
      <c r="AI240" s="237"/>
      <c r="AJ240" s="237"/>
      <c r="AK240" s="237"/>
      <c r="AL240" s="237"/>
      <c r="AM240" s="237"/>
      <c r="AN240" s="237"/>
      <c r="AO240" s="237"/>
      <c r="AP240" s="237"/>
      <c r="AQ240" s="237"/>
      <c r="AR240" s="237"/>
      <c r="AS240" s="237"/>
      <c r="AT240" s="237"/>
      <c r="AU240" s="237"/>
      <c r="AV240" s="237"/>
      <c r="AW240" s="237"/>
      <c r="AX240" s="237"/>
      <c r="AY240" s="247"/>
    </row>
    <row r="241" spans="1:51" ht="60" customHeight="1" outlineLevel="1" x14ac:dyDescent="0.35">
      <c r="A241" s="242" t="s">
        <v>1951</v>
      </c>
      <c r="B241" s="230" t="s">
        <v>5602</v>
      </c>
      <c r="C241" s="230"/>
      <c r="D241" s="230"/>
      <c r="E241" s="230"/>
      <c r="F241" s="230"/>
      <c r="G241" s="230"/>
      <c r="H241" s="230"/>
      <c r="I241" s="230"/>
      <c r="J241" s="230"/>
      <c r="K241" s="233" t="str">
        <f>IF(COUNTIF(L241:AY241,"&lt;&gt;")=0,"",SUMPRODUCT(((Recommendations[ImplStatus]="Implemented")+(Recommendations[ImplStatus]="Compensated"))*ISNUMBER(MATCH(Recommendations[Id],L241:AY241,0)))/COUNTIF(L241:AY241,"&lt;&gt;"))</f>
        <v/>
      </c>
      <c r="L241" s="236"/>
      <c r="M241" s="236"/>
      <c r="N241" s="236"/>
      <c r="O241" s="236"/>
      <c r="P241" s="236"/>
      <c r="Q241" s="236"/>
      <c r="R241" s="236"/>
      <c r="S241" s="236"/>
      <c r="T241" s="236"/>
      <c r="U241" s="236"/>
      <c r="V241" s="236"/>
      <c r="W241" s="236"/>
      <c r="X241" s="236"/>
      <c r="Y241" s="236"/>
      <c r="Z241" s="236"/>
      <c r="AA241" s="236"/>
      <c r="AB241" s="236"/>
      <c r="AC241" s="236"/>
      <c r="AD241" s="236"/>
      <c r="AE241" s="236"/>
      <c r="AF241" s="236"/>
      <c r="AG241" s="236"/>
      <c r="AH241" s="236"/>
      <c r="AI241" s="236"/>
      <c r="AJ241" s="236"/>
      <c r="AK241" s="236"/>
      <c r="AL241" s="236"/>
      <c r="AM241" s="236"/>
      <c r="AN241" s="236"/>
      <c r="AO241" s="236"/>
      <c r="AP241" s="236"/>
      <c r="AQ241" s="236"/>
      <c r="AR241" s="236"/>
      <c r="AS241" s="236"/>
      <c r="AT241" s="236"/>
      <c r="AU241" s="236"/>
      <c r="AV241" s="236"/>
      <c r="AW241" s="236"/>
      <c r="AX241" s="236"/>
      <c r="AY241" s="246"/>
    </row>
    <row r="242" spans="1:51" ht="60" customHeight="1" x14ac:dyDescent="0.35">
      <c r="A242" s="243" t="s">
        <v>5603</v>
      </c>
      <c r="B242" s="231" t="s">
        <v>5604</v>
      </c>
      <c r="C242" s="231" t="s">
        <v>5605</v>
      </c>
      <c r="D242" s="231" t="s">
        <v>20</v>
      </c>
      <c r="E242" s="231" t="s">
        <v>20</v>
      </c>
      <c r="F242" s="231" t="s">
        <v>5606</v>
      </c>
      <c r="G242" s="231" t="s">
        <v>20</v>
      </c>
      <c r="H242" s="231" t="s">
        <v>5607</v>
      </c>
      <c r="I242" s="231" t="s">
        <v>20</v>
      </c>
      <c r="J242" s="231" t="s">
        <v>5608</v>
      </c>
      <c r="K242" s="234">
        <f>IF(COUNTIF(L242:AY242,"&lt;&gt;")=0,"",SUMPRODUCT(((Recommendations[ImplStatus]="Implemented")+(Recommendations[ImplStatus]="Compensated"))*ISNUMBER(MATCH(Recommendations[Id],L242:AY242,0)))/COUNTIF(L242:AY242,"&lt;&gt;"))</f>
        <v>0</v>
      </c>
      <c r="L242" s="237" t="s">
        <v>371</v>
      </c>
      <c r="M242" s="237" t="s">
        <v>571</v>
      </c>
      <c r="N242" s="237" t="s">
        <v>577</v>
      </c>
      <c r="O242" s="237" t="s">
        <v>583</v>
      </c>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47"/>
    </row>
    <row r="243" spans="1:51" ht="60" customHeight="1" outlineLevel="1" x14ac:dyDescent="0.35">
      <c r="A243" s="242" t="s">
        <v>1955</v>
      </c>
      <c r="B243" s="230" t="s">
        <v>5609</v>
      </c>
      <c r="C243" s="230"/>
      <c r="D243" s="230"/>
      <c r="E243" s="230"/>
      <c r="F243" s="230"/>
      <c r="G243" s="230"/>
      <c r="H243" s="230"/>
      <c r="I243" s="230"/>
      <c r="J243" s="230"/>
      <c r="K243" s="233" t="str">
        <f>IF(COUNTIF(L243:AY243,"&lt;&gt;")=0,"",SUMPRODUCT(((Recommendations[ImplStatus]="Implemented")+(Recommendations[ImplStatus]="Compensated"))*ISNUMBER(MATCH(Recommendations[Id],L243:AY243,0)))/COUNTIF(L243:AY243,"&lt;&gt;"))</f>
        <v/>
      </c>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46"/>
    </row>
    <row r="244" spans="1:51" ht="60" customHeight="1" x14ac:dyDescent="0.35">
      <c r="A244" s="243" t="s">
        <v>5610</v>
      </c>
      <c r="B244" s="231" t="s">
        <v>5611</v>
      </c>
      <c r="C244" s="231" t="s">
        <v>5612</v>
      </c>
      <c r="D244" s="231" t="s">
        <v>20</v>
      </c>
      <c r="E244" s="231" t="s">
        <v>20</v>
      </c>
      <c r="F244" s="231" t="s">
        <v>5613</v>
      </c>
      <c r="G244" s="231" t="s">
        <v>20</v>
      </c>
      <c r="H244" s="231" t="s">
        <v>5614</v>
      </c>
      <c r="I244" s="231" t="s">
        <v>5615</v>
      </c>
      <c r="J244" s="231" t="s">
        <v>5616</v>
      </c>
      <c r="K244" s="234" t="str">
        <f>IF(COUNTIF(L244:AY244,"&lt;&gt;")=0,"",SUMPRODUCT(((Recommendations[ImplStatus]="Implemented")+(Recommendations[ImplStatus]="Compensated"))*ISNUMBER(MATCH(Recommendations[Id],L244:AY244,0)))/COUNTIF(L244:AY244,"&lt;&gt;"))</f>
        <v/>
      </c>
      <c r="L244" s="237"/>
      <c r="M244" s="237"/>
      <c r="N244" s="237"/>
      <c r="O244" s="237"/>
      <c r="P244" s="237"/>
      <c r="Q244" s="237"/>
      <c r="R244" s="237"/>
      <c r="S244" s="237"/>
      <c r="T244" s="237"/>
      <c r="U244" s="237"/>
      <c r="V244" s="237"/>
      <c r="W244" s="237"/>
      <c r="X244" s="237"/>
      <c r="Y244" s="237"/>
      <c r="Z244" s="237"/>
      <c r="AA244" s="237"/>
      <c r="AB244" s="237"/>
      <c r="AC244" s="237"/>
      <c r="AD244" s="237"/>
      <c r="AE244" s="237"/>
      <c r="AF244" s="237"/>
      <c r="AG244" s="237"/>
      <c r="AH244" s="237"/>
      <c r="AI244" s="237"/>
      <c r="AJ244" s="237"/>
      <c r="AK244" s="237"/>
      <c r="AL244" s="237"/>
      <c r="AM244" s="237"/>
      <c r="AN244" s="237"/>
      <c r="AO244" s="237"/>
      <c r="AP244" s="237"/>
      <c r="AQ244" s="237"/>
      <c r="AR244" s="237"/>
      <c r="AS244" s="237"/>
      <c r="AT244" s="237"/>
      <c r="AU244" s="237"/>
      <c r="AV244" s="237"/>
      <c r="AW244" s="237"/>
      <c r="AX244" s="237"/>
      <c r="AY244" s="247"/>
    </row>
    <row r="245" spans="1:51" ht="60" customHeight="1" x14ac:dyDescent="0.35">
      <c r="A245" s="243" t="s">
        <v>5617</v>
      </c>
      <c r="B245" s="231" t="s">
        <v>5618</v>
      </c>
      <c r="C245" s="231" t="s">
        <v>5619</v>
      </c>
      <c r="D245" s="231" t="s">
        <v>5620</v>
      </c>
      <c r="E245" s="231" t="s">
        <v>20</v>
      </c>
      <c r="F245" s="231" t="s">
        <v>20</v>
      </c>
      <c r="G245" s="231" t="s">
        <v>20</v>
      </c>
      <c r="H245" s="231" t="s">
        <v>5621</v>
      </c>
      <c r="I245" s="231" t="s">
        <v>20</v>
      </c>
      <c r="J245" s="231" t="s">
        <v>5622</v>
      </c>
      <c r="K245" s="234" t="str">
        <f>IF(COUNTIF(L245:AY245,"&lt;&gt;")=0,"",SUMPRODUCT(((Recommendations[ImplStatus]="Implemented")+(Recommendations[ImplStatus]="Compensated"))*ISNUMBER(MATCH(Recommendations[Id],L245:AY245,0)))/COUNTIF(L245:AY245,"&lt;&gt;"))</f>
        <v/>
      </c>
      <c r="L245" s="237"/>
      <c r="M245" s="237"/>
      <c r="N245" s="237"/>
      <c r="O245" s="237"/>
      <c r="P245" s="237"/>
      <c r="Q245" s="237"/>
      <c r="R245" s="237"/>
      <c r="S245" s="237"/>
      <c r="T245" s="237"/>
      <c r="U245" s="237"/>
      <c r="V245" s="237"/>
      <c r="W245" s="237"/>
      <c r="X245" s="237"/>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47"/>
    </row>
    <row r="246" spans="1:51" ht="60" customHeight="1" x14ac:dyDescent="0.35">
      <c r="A246" s="243" t="s">
        <v>5623</v>
      </c>
      <c r="B246" s="231" t="s">
        <v>5624</v>
      </c>
      <c r="C246" s="231" t="s">
        <v>5625</v>
      </c>
      <c r="D246" s="231" t="s">
        <v>20</v>
      </c>
      <c r="E246" s="231" t="s">
        <v>20</v>
      </c>
      <c r="F246" s="231" t="s">
        <v>20</v>
      </c>
      <c r="G246" s="231" t="s">
        <v>20</v>
      </c>
      <c r="H246" s="231" t="s">
        <v>5626</v>
      </c>
      <c r="I246" s="231" t="s">
        <v>20</v>
      </c>
      <c r="J246" s="231" t="s">
        <v>5627</v>
      </c>
      <c r="K246" s="234" t="str">
        <f>IF(COUNTIF(L246:AY246,"&lt;&gt;")=0,"",SUMPRODUCT(((Recommendations[ImplStatus]="Implemented")+(Recommendations[ImplStatus]="Compensated"))*ISNUMBER(MATCH(Recommendations[Id],L246:AY246,0)))/COUNTIF(L246:AY246,"&lt;&gt;"))</f>
        <v/>
      </c>
      <c r="L246" s="237"/>
      <c r="M246" s="237"/>
      <c r="N246" s="237"/>
      <c r="O246" s="237"/>
      <c r="P246" s="237"/>
      <c r="Q246" s="237"/>
      <c r="R246" s="237"/>
      <c r="S246" s="237"/>
      <c r="T246" s="237"/>
      <c r="U246" s="237"/>
      <c r="V246" s="237"/>
      <c r="W246" s="237"/>
      <c r="X246" s="237"/>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47"/>
    </row>
    <row r="247" spans="1:51" ht="60" customHeight="1" outlineLevel="1" x14ac:dyDescent="0.35">
      <c r="A247" s="242" t="s">
        <v>1959</v>
      </c>
      <c r="B247" s="230" t="s">
        <v>5628</v>
      </c>
      <c r="C247" s="230"/>
      <c r="D247" s="230"/>
      <c r="E247" s="230"/>
      <c r="F247" s="230"/>
      <c r="G247" s="230"/>
      <c r="H247" s="230"/>
      <c r="I247" s="230"/>
      <c r="J247" s="230"/>
      <c r="K247" s="233" t="str">
        <f>IF(COUNTIF(L247:AY247,"&lt;&gt;")=0,"",SUMPRODUCT(((Recommendations[ImplStatus]="Implemented")+(Recommendations[ImplStatus]="Compensated"))*ISNUMBER(MATCH(Recommendations[Id],L247:AY247,0)))/COUNTIF(L247:AY247,"&lt;&gt;"))</f>
        <v/>
      </c>
      <c r="L247" s="236"/>
      <c r="M247" s="236"/>
      <c r="N247" s="236"/>
      <c r="O247" s="236"/>
      <c r="P247" s="236"/>
      <c r="Q247" s="236"/>
      <c r="R247" s="236"/>
      <c r="S247" s="236"/>
      <c r="T247" s="236"/>
      <c r="U247" s="236"/>
      <c r="V247" s="236"/>
      <c r="W247" s="236"/>
      <c r="X247" s="236"/>
      <c r="Y247" s="236"/>
      <c r="Z247" s="236"/>
      <c r="AA247" s="236"/>
      <c r="AB247" s="236"/>
      <c r="AC247" s="236"/>
      <c r="AD247" s="236"/>
      <c r="AE247" s="236"/>
      <c r="AF247" s="236"/>
      <c r="AG247" s="236"/>
      <c r="AH247" s="236"/>
      <c r="AI247" s="236"/>
      <c r="AJ247" s="236"/>
      <c r="AK247" s="236"/>
      <c r="AL247" s="236"/>
      <c r="AM247" s="236"/>
      <c r="AN247" s="236"/>
      <c r="AO247" s="236"/>
      <c r="AP247" s="236"/>
      <c r="AQ247" s="236"/>
      <c r="AR247" s="236"/>
      <c r="AS247" s="236"/>
      <c r="AT247" s="236"/>
      <c r="AU247" s="236"/>
      <c r="AV247" s="236"/>
      <c r="AW247" s="236"/>
      <c r="AX247" s="236"/>
      <c r="AY247" s="246"/>
    </row>
    <row r="248" spans="1:51" ht="60" customHeight="1" x14ac:dyDescent="0.35">
      <c r="A248" s="243" t="s">
        <v>5629</v>
      </c>
      <c r="B248" s="231" t="s">
        <v>5630</v>
      </c>
      <c r="C248" s="231" t="s">
        <v>5631</v>
      </c>
      <c r="D248" s="231" t="s">
        <v>5632</v>
      </c>
      <c r="E248" s="231" t="s">
        <v>20</v>
      </c>
      <c r="F248" s="231" t="s">
        <v>20</v>
      </c>
      <c r="G248" s="231" t="s">
        <v>20</v>
      </c>
      <c r="H248" s="231" t="s">
        <v>5633</v>
      </c>
      <c r="I248" s="231" t="s">
        <v>5634</v>
      </c>
      <c r="J248" s="231" t="s">
        <v>5635</v>
      </c>
      <c r="K248" s="234" t="str">
        <f>IF(COUNTIF(L248:AY248,"&lt;&gt;")=0,"",SUMPRODUCT(((Recommendations[ImplStatus]="Implemented")+(Recommendations[ImplStatus]="Compensated"))*ISNUMBER(MATCH(Recommendations[Id],L248:AY248,0)))/COUNTIF(L248:AY248,"&lt;&gt;"))</f>
        <v/>
      </c>
      <c r="L248" s="237"/>
      <c r="M248" s="237"/>
      <c r="N248" s="237"/>
      <c r="O248" s="237"/>
      <c r="P248" s="237"/>
      <c r="Q248" s="237"/>
      <c r="R248" s="237"/>
      <c r="S248" s="237"/>
      <c r="T248" s="237"/>
      <c r="U248" s="237"/>
      <c r="V248" s="237"/>
      <c r="W248" s="237"/>
      <c r="X248" s="237"/>
      <c r="Y248" s="237"/>
      <c r="Z248" s="237"/>
      <c r="AA248" s="237"/>
      <c r="AB248" s="237"/>
      <c r="AC248" s="237"/>
      <c r="AD248" s="237"/>
      <c r="AE248" s="237"/>
      <c r="AF248" s="237"/>
      <c r="AG248" s="237"/>
      <c r="AH248" s="237"/>
      <c r="AI248" s="237"/>
      <c r="AJ248" s="237"/>
      <c r="AK248" s="237"/>
      <c r="AL248" s="237"/>
      <c r="AM248" s="237"/>
      <c r="AN248" s="237"/>
      <c r="AO248" s="237"/>
      <c r="AP248" s="237"/>
      <c r="AQ248" s="237"/>
      <c r="AR248" s="237"/>
      <c r="AS248" s="237"/>
      <c r="AT248" s="237"/>
      <c r="AU248" s="237"/>
      <c r="AV248" s="237"/>
      <c r="AW248" s="237"/>
      <c r="AX248" s="237"/>
      <c r="AY248" s="247"/>
    </row>
    <row r="249" spans="1:51" ht="60" customHeight="1" x14ac:dyDescent="0.35">
      <c r="A249" s="243" t="s">
        <v>5636</v>
      </c>
      <c r="B249" s="231" t="s">
        <v>5637</v>
      </c>
      <c r="C249" s="231" t="s">
        <v>5631</v>
      </c>
      <c r="D249" s="231" t="s">
        <v>5638</v>
      </c>
      <c r="E249" s="231" t="s">
        <v>20</v>
      </c>
      <c r="F249" s="231" t="s">
        <v>20</v>
      </c>
      <c r="G249" s="231" t="s">
        <v>20</v>
      </c>
      <c r="H249" s="231" t="s">
        <v>5633</v>
      </c>
      <c r="I249" s="231" t="s">
        <v>5639</v>
      </c>
      <c r="J249" s="231" t="s">
        <v>5640</v>
      </c>
      <c r="K249" s="234" t="str">
        <f>IF(COUNTIF(L249:AY249,"&lt;&gt;")=0,"",SUMPRODUCT(((Recommendations[ImplStatus]="Implemented")+(Recommendations[ImplStatus]="Compensated"))*ISNUMBER(MATCH(Recommendations[Id],L249:AY249,0)))/COUNTIF(L249:AY249,"&lt;&gt;"))</f>
        <v/>
      </c>
      <c r="L249" s="237"/>
      <c r="M249" s="237"/>
      <c r="N249" s="237"/>
      <c r="O249" s="237"/>
      <c r="P249" s="237"/>
      <c r="Q249" s="237"/>
      <c r="R249" s="237"/>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7"/>
      <c r="AP249" s="237"/>
      <c r="AQ249" s="237"/>
      <c r="AR249" s="237"/>
      <c r="AS249" s="237"/>
      <c r="AT249" s="237"/>
      <c r="AU249" s="237"/>
      <c r="AV249" s="237"/>
      <c r="AW249" s="237"/>
      <c r="AX249" s="237"/>
      <c r="AY249" s="247"/>
    </row>
    <row r="250" spans="1:51" ht="60" customHeight="1" x14ac:dyDescent="0.35">
      <c r="A250" s="243" t="s">
        <v>5641</v>
      </c>
      <c r="B250" s="231" t="s">
        <v>5642</v>
      </c>
      <c r="C250" s="231" t="s">
        <v>5643</v>
      </c>
      <c r="D250" s="231" t="s">
        <v>5644</v>
      </c>
      <c r="E250" s="231" t="s">
        <v>20</v>
      </c>
      <c r="F250" s="231" t="s">
        <v>20</v>
      </c>
      <c r="G250" s="231" t="s">
        <v>20</v>
      </c>
      <c r="H250" s="231" t="s">
        <v>5645</v>
      </c>
      <c r="I250" s="231" t="s">
        <v>20</v>
      </c>
      <c r="J250" s="231" t="s">
        <v>5646</v>
      </c>
      <c r="K250" s="234" t="str">
        <f>IF(COUNTIF(L250:AY250,"&lt;&gt;")=0,"",SUMPRODUCT(((Recommendations[ImplStatus]="Implemented")+(Recommendations[ImplStatus]="Compensated"))*ISNUMBER(MATCH(Recommendations[Id],L250:AY250,0)))/COUNTIF(L250:AY250,"&lt;&gt;"))</f>
        <v/>
      </c>
      <c r="L250" s="237"/>
      <c r="M250" s="237"/>
      <c r="N250" s="237"/>
      <c r="O250" s="237"/>
      <c r="P250" s="237"/>
      <c r="Q250" s="237"/>
      <c r="R250" s="237"/>
      <c r="S250" s="237"/>
      <c r="T250" s="237"/>
      <c r="U250" s="237"/>
      <c r="V250" s="237"/>
      <c r="W250" s="237"/>
      <c r="X250" s="237"/>
      <c r="Y250" s="237"/>
      <c r="Z250" s="237"/>
      <c r="AA250" s="237"/>
      <c r="AB250" s="237"/>
      <c r="AC250" s="237"/>
      <c r="AD250" s="237"/>
      <c r="AE250" s="237"/>
      <c r="AF250" s="237"/>
      <c r="AG250" s="237"/>
      <c r="AH250" s="237"/>
      <c r="AI250" s="237"/>
      <c r="AJ250" s="237"/>
      <c r="AK250" s="237"/>
      <c r="AL250" s="237"/>
      <c r="AM250" s="237"/>
      <c r="AN250" s="237"/>
      <c r="AO250" s="237"/>
      <c r="AP250" s="237"/>
      <c r="AQ250" s="237"/>
      <c r="AR250" s="237"/>
      <c r="AS250" s="237"/>
      <c r="AT250" s="237"/>
      <c r="AU250" s="237"/>
      <c r="AV250" s="237"/>
      <c r="AW250" s="237"/>
      <c r="AX250" s="237"/>
      <c r="AY250" s="247"/>
    </row>
    <row r="251" spans="1:51" ht="60" customHeight="1" outlineLevel="1" x14ac:dyDescent="0.35">
      <c r="A251" s="241" t="s">
        <v>5647</v>
      </c>
      <c r="B251" s="229" t="s">
        <v>5648</v>
      </c>
      <c r="C251" s="229"/>
      <c r="D251" s="229"/>
      <c r="E251" s="229"/>
      <c r="F251" s="229"/>
      <c r="G251" s="229"/>
      <c r="H251" s="229"/>
      <c r="I251" s="229"/>
      <c r="J251" s="229"/>
      <c r="K251" s="232" t="str">
        <f>IF(COUNTIF(L251:AY251,"&lt;&gt;")=0,"",SUMPRODUCT(((Recommendations[ImplStatus]="Implemented")+(Recommendations[ImplStatus]="Compensated"))*ISNUMBER(MATCH(Recommendations[Id],L251:AY251,0)))/COUNTIF(L251:AY251,"&lt;&gt;"))</f>
        <v/>
      </c>
      <c r="L251" s="235"/>
      <c r="M251" s="235"/>
      <c r="N251" s="235"/>
      <c r="O251" s="235"/>
      <c r="P251" s="235"/>
      <c r="Q251" s="235"/>
      <c r="R251" s="235"/>
      <c r="S251" s="235"/>
      <c r="T251" s="235"/>
      <c r="U251" s="235"/>
      <c r="V251" s="235"/>
      <c r="W251" s="235"/>
      <c r="X251" s="235"/>
      <c r="Y251" s="235"/>
      <c r="Z251" s="235"/>
      <c r="AA251" s="235"/>
      <c r="AB251" s="235"/>
      <c r="AC251" s="235"/>
      <c r="AD251" s="235"/>
      <c r="AE251" s="235"/>
      <c r="AF251" s="235"/>
      <c r="AG251" s="235"/>
      <c r="AH251" s="235"/>
      <c r="AI251" s="235"/>
      <c r="AJ251" s="235"/>
      <c r="AK251" s="235"/>
      <c r="AL251" s="235"/>
      <c r="AM251" s="235"/>
      <c r="AN251" s="235"/>
      <c r="AO251" s="235"/>
      <c r="AP251" s="235"/>
      <c r="AQ251" s="235"/>
      <c r="AR251" s="235"/>
      <c r="AS251" s="235"/>
      <c r="AT251" s="235"/>
      <c r="AU251" s="235"/>
      <c r="AV251" s="235"/>
      <c r="AW251" s="235"/>
      <c r="AX251" s="235"/>
      <c r="AY251" s="245"/>
    </row>
    <row r="252" spans="1:51" ht="60" customHeight="1" outlineLevel="1" x14ac:dyDescent="0.35">
      <c r="A252" s="242" t="s">
        <v>1965</v>
      </c>
      <c r="B252" s="230" t="s">
        <v>5649</v>
      </c>
      <c r="C252" s="230"/>
      <c r="D252" s="230"/>
      <c r="E252" s="230"/>
      <c r="F252" s="230"/>
      <c r="G252" s="230"/>
      <c r="H252" s="230"/>
      <c r="I252" s="230"/>
      <c r="J252" s="230"/>
      <c r="K252" s="233" t="str">
        <f>IF(COUNTIF(L252:AY252,"&lt;&gt;")=0,"",SUMPRODUCT(((Recommendations[ImplStatus]="Implemented")+(Recommendations[ImplStatus]="Compensated"))*ISNUMBER(MATCH(Recommendations[Id],L252:AY252,0)))/COUNTIF(L252:AY252,"&lt;&gt;"))</f>
        <v/>
      </c>
      <c r="L252" s="236"/>
      <c r="M252" s="236"/>
      <c r="N252" s="236"/>
      <c r="O252" s="236"/>
      <c r="P252" s="236"/>
      <c r="Q252" s="236"/>
      <c r="R252" s="236"/>
      <c r="S252" s="236"/>
      <c r="T252" s="236"/>
      <c r="U252" s="236"/>
      <c r="V252" s="236"/>
      <c r="W252" s="236"/>
      <c r="X252" s="236"/>
      <c r="Y252" s="236"/>
      <c r="Z252" s="236"/>
      <c r="AA252" s="236"/>
      <c r="AB252" s="236"/>
      <c r="AC252" s="236"/>
      <c r="AD252" s="236"/>
      <c r="AE252" s="236"/>
      <c r="AF252" s="236"/>
      <c r="AG252" s="236"/>
      <c r="AH252" s="236"/>
      <c r="AI252" s="236"/>
      <c r="AJ252" s="236"/>
      <c r="AK252" s="236"/>
      <c r="AL252" s="236"/>
      <c r="AM252" s="236"/>
      <c r="AN252" s="236"/>
      <c r="AO252" s="236"/>
      <c r="AP252" s="236"/>
      <c r="AQ252" s="236"/>
      <c r="AR252" s="236"/>
      <c r="AS252" s="236"/>
      <c r="AT252" s="236"/>
      <c r="AU252" s="236"/>
      <c r="AV252" s="236"/>
      <c r="AW252" s="236"/>
      <c r="AX252" s="236"/>
      <c r="AY252" s="246"/>
    </row>
    <row r="253" spans="1:51" ht="60" customHeight="1" x14ac:dyDescent="0.35">
      <c r="A253" s="243" t="s">
        <v>5650</v>
      </c>
      <c r="B253" s="231" t="s">
        <v>5651</v>
      </c>
      <c r="C253" s="231" t="s">
        <v>5652</v>
      </c>
      <c r="D253" s="231" t="s">
        <v>4585</v>
      </c>
      <c r="E253" s="231" t="s">
        <v>4371</v>
      </c>
      <c r="F253" s="231" t="s">
        <v>20</v>
      </c>
      <c r="G253" s="231" t="s">
        <v>20</v>
      </c>
      <c r="H253" s="231" t="s">
        <v>5653</v>
      </c>
      <c r="I253" s="231" t="s">
        <v>20</v>
      </c>
      <c r="J253" s="231" t="s">
        <v>5654</v>
      </c>
      <c r="K253" s="234" t="str">
        <f>IF(COUNTIF(L253:AY253,"&lt;&gt;")=0,"",SUMPRODUCT(((Recommendations[ImplStatus]="Implemented")+(Recommendations[ImplStatus]="Compensated"))*ISNUMBER(MATCH(Recommendations[Id],L253:AY253,0)))/COUNTIF(L253:AY253,"&lt;&gt;"))</f>
        <v/>
      </c>
      <c r="L253" s="237"/>
      <c r="M253" s="237"/>
      <c r="N253" s="237"/>
      <c r="O253" s="237"/>
      <c r="P253" s="237"/>
      <c r="Q253" s="237"/>
      <c r="R253" s="237"/>
      <c r="S253" s="237"/>
      <c r="T253" s="237"/>
      <c r="U253" s="237"/>
      <c r="V253" s="237"/>
      <c r="W253" s="237"/>
      <c r="X253" s="237"/>
      <c r="Y253" s="237"/>
      <c r="Z253" s="237"/>
      <c r="AA253" s="237"/>
      <c r="AB253" s="237"/>
      <c r="AC253" s="237"/>
      <c r="AD253" s="237"/>
      <c r="AE253" s="237"/>
      <c r="AF253" s="237"/>
      <c r="AG253" s="237"/>
      <c r="AH253" s="237"/>
      <c r="AI253" s="237"/>
      <c r="AJ253" s="237"/>
      <c r="AK253" s="237"/>
      <c r="AL253" s="237"/>
      <c r="AM253" s="237"/>
      <c r="AN253" s="237"/>
      <c r="AO253" s="237"/>
      <c r="AP253" s="237"/>
      <c r="AQ253" s="237"/>
      <c r="AR253" s="237"/>
      <c r="AS253" s="237"/>
      <c r="AT253" s="237"/>
      <c r="AU253" s="237"/>
      <c r="AV253" s="237"/>
      <c r="AW253" s="237"/>
      <c r="AX253" s="237"/>
      <c r="AY253" s="247"/>
    </row>
    <row r="254" spans="1:51" ht="60" customHeight="1" x14ac:dyDescent="0.35">
      <c r="A254" s="243" t="s">
        <v>5655</v>
      </c>
      <c r="B254" s="231" t="s">
        <v>5656</v>
      </c>
      <c r="C254" s="231" t="s">
        <v>4376</v>
      </c>
      <c r="D254" s="231" t="s">
        <v>4377</v>
      </c>
      <c r="E254" s="231" t="s">
        <v>20</v>
      </c>
      <c r="F254" s="231" t="s">
        <v>4379</v>
      </c>
      <c r="G254" s="231" t="s">
        <v>20</v>
      </c>
      <c r="H254" s="231" t="s">
        <v>5657</v>
      </c>
      <c r="I254" s="231" t="s">
        <v>20</v>
      </c>
      <c r="J254" s="231" t="s">
        <v>5658</v>
      </c>
      <c r="K254" s="234" t="str">
        <f>IF(COUNTIF(L254:AY254,"&lt;&gt;")=0,"",SUMPRODUCT(((Recommendations[ImplStatus]="Implemented")+(Recommendations[ImplStatus]="Compensated"))*ISNUMBER(MATCH(Recommendations[Id],L254:AY254,0)))/COUNTIF(L254:AY254,"&lt;&gt;"))</f>
        <v/>
      </c>
      <c r="L254" s="237"/>
      <c r="M254" s="237"/>
      <c r="N254" s="237"/>
      <c r="O254" s="237"/>
      <c r="P254" s="237"/>
      <c r="Q254" s="237"/>
      <c r="R254" s="237"/>
      <c r="S254" s="237"/>
      <c r="T254" s="237"/>
      <c r="U254" s="237"/>
      <c r="V254" s="237"/>
      <c r="W254" s="237"/>
      <c r="X254" s="237"/>
      <c r="Y254" s="237"/>
      <c r="Z254" s="237"/>
      <c r="AA254" s="237"/>
      <c r="AB254" s="237"/>
      <c r="AC254" s="237"/>
      <c r="AD254" s="237"/>
      <c r="AE254" s="237"/>
      <c r="AF254" s="237"/>
      <c r="AG254" s="237"/>
      <c r="AH254" s="237"/>
      <c r="AI254" s="237"/>
      <c r="AJ254" s="237"/>
      <c r="AK254" s="237"/>
      <c r="AL254" s="237"/>
      <c r="AM254" s="237"/>
      <c r="AN254" s="237"/>
      <c r="AO254" s="237"/>
      <c r="AP254" s="237"/>
      <c r="AQ254" s="237"/>
      <c r="AR254" s="237"/>
      <c r="AS254" s="237"/>
      <c r="AT254" s="237"/>
      <c r="AU254" s="237"/>
      <c r="AV254" s="237"/>
      <c r="AW254" s="237"/>
      <c r="AX254" s="237"/>
      <c r="AY254" s="247"/>
    </row>
    <row r="255" spans="1:51" ht="60" customHeight="1" outlineLevel="1" x14ac:dyDescent="0.35">
      <c r="A255" s="242" t="s">
        <v>1969</v>
      </c>
      <c r="B255" s="230" t="s">
        <v>5659</v>
      </c>
      <c r="C255" s="230"/>
      <c r="D255" s="230"/>
      <c r="E255" s="230"/>
      <c r="F255" s="230"/>
      <c r="G255" s="230"/>
      <c r="H255" s="230"/>
      <c r="I255" s="230"/>
      <c r="J255" s="230"/>
      <c r="K255" s="233" t="str">
        <f>IF(COUNTIF(L255:AY255,"&lt;&gt;")=0,"",SUMPRODUCT(((Recommendations[ImplStatus]="Implemented")+(Recommendations[ImplStatus]="Compensated"))*ISNUMBER(MATCH(Recommendations[Id],L255:AY255,0)))/COUNTIF(L255:AY255,"&lt;&gt;"))</f>
        <v/>
      </c>
      <c r="L255" s="236"/>
      <c r="M255" s="236"/>
      <c r="N255" s="236"/>
      <c r="O255" s="236"/>
      <c r="P255" s="236"/>
      <c r="Q255" s="236"/>
      <c r="R255" s="236"/>
      <c r="S255" s="236"/>
      <c r="T255" s="236"/>
      <c r="U255" s="236"/>
      <c r="V255" s="236"/>
      <c r="W255" s="236"/>
      <c r="X255" s="236"/>
      <c r="Y255" s="236"/>
      <c r="Z255" s="236"/>
      <c r="AA255" s="236"/>
      <c r="AB255" s="236"/>
      <c r="AC255" s="236"/>
      <c r="AD255" s="236"/>
      <c r="AE255" s="236"/>
      <c r="AF255" s="236"/>
      <c r="AG255" s="236"/>
      <c r="AH255" s="236"/>
      <c r="AI255" s="236"/>
      <c r="AJ255" s="236"/>
      <c r="AK255" s="236"/>
      <c r="AL255" s="236"/>
      <c r="AM255" s="236"/>
      <c r="AN255" s="236"/>
      <c r="AO255" s="236"/>
      <c r="AP255" s="236"/>
      <c r="AQ255" s="236"/>
      <c r="AR255" s="236"/>
      <c r="AS255" s="236"/>
      <c r="AT255" s="236"/>
      <c r="AU255" s="236"/>
      <c r="AV255" s="236"/>
      <c r="AW255" s="236"/>
      <c r="AX255" s="236"/>
      <c r="AY255" s="246"/>
    </row>
    <row r="256" spans="1:51" ht="60" customHeight="1" x14ac:dyDescent="0.35">
      <c r="A256" s="243" t="s">
        <v>5660</v>
      </c>
      <c r="B256" s="231" t="s">
        <v>5661</v>
      </c>
      <c r="C256" s="231" t="s">
        <v>5662</v>
      </c>
      <c r="D256" s="231" t="s">
        <v>5663</v>
      </c>
      <c r="E256" s="231" t="s">
        <v>5664</v>
      </c>
      <c r="F256" s="231" t="s">
        <v>5665</v>
      </c>
      <c r="G256" s="231" t="s">
        <v>20</v>
      </c>
      <c r="H256" s="231" t="s">
        <v>5666</v>
      </c>
      <c r="I256" s="231" t="s">
        <v>20</v>
      </c>
      <c r="J256" s="231" t="s">
        <v>5667</v>
      </c>
      <c r="K256" s="234" t="str">
        <f>IF(COUNTIF(L256:AY256,"&lt;&gt;")=0,"",SUMPRODUCT(((Recommendations[ImplStatus]="Implemented")+(Recommendations[ImplStatus]="Compensated"))*ISNUMBER(MATCH(Recommendations[Id],L256:AY256,0)))/COUNTIF(L256:AY256,"&lt;&gt;"))</f>
        <v/>
      </c>
      <c r="L256" s="237"/>
      <c r="M256" s="237"/>
      <c r="N256" s="237"/>
      <c r="O256" s="237"/>
      <c r="P256" s="237"/>
      <c r="Q256" s="237"/>
      <c r="R256" s="237"/>
      <c r="S256" s="237"/>
      <c r="T256" s="237"/>
      <c r="U256" s="237"/>
      <c r="V256" s="237"/>
      <c r="W256" s="237"/>
      <c r="X256" s="237"/>
      <c r="Y256" s="237"/>
      <c r="Z256" s="237"/>
      <c r="AA256" s="237"/>
      <c r="AB256" s="237"/>
      <c r="AC256" s="237"/>
      <c r="AD256" s="237"/>
      <c r="AE256" s="237"/>
      <c r="AF256" s="237"/>
      <c r="AG256" s="237"/>
      <c r="AH256" s="237"/>
      <c r="AI256" s="237"/>
      <c r="AJ256" s="237"/>
      <c r="AK256" s="237"/>
      <c r="AL256" s="237"/>
      <c r="AM256" s="237"/>
      <c r="AN256" s="237"/>
      <c r="AO256" s="237"/>
      <c r="AP256" s="237"/>
      <c r="AQ256" s="237"/>
      <c r="AR256" s="237"/>
      <c r="AS256" s="237"/>
      <c r="AT256" s="237"/>
      <c r="AU256" s="237"/>
      <c r="AV256" s="237"/>
      <c r="AW256" s="237"/>
      <c r="AX256" s="237"/>
      <c r="AY256" s="247"/>
    </row>
    <row r="257" spans="1:51" ht="60" customHeight="1" x14ac:dyDescent="0.35">
      <c r="A257" s="243" t="s">
        <v>5668</v>
      </c>
      <c r="B257" s="231" t="s">
        <v>5669</v>
      </c>
      <c r="C257" s="231" t="s">
        <v>5670</v>
      </c>
      <c r="D257" s="231" t="s">
        <v>5671</v>
      </c>
      <c r="E257" s="231" t="s">
        <v>20</v>
      </c>
      <c r="F257" s="231" t="s">
        <v>20</v>
      </c>
      <c r="G257" s="231" t="s">
        <v>20</v>
      </c>
      <c r="H257" s="231" t="s">
        <v>5672</v>
      </c>
      <c r="I257" s="231" t="s">
        <v>20</v>
      </c>
      <c r="J257" s="231" t="s">
        <v>5673</v>
      </c>
      <c r="K257" s="234" t="str">
        <f>IF(COUNTIF(L257:AY257,"&lt;&gt;")=0,"",SUMPRODUCT(((Recommendations[ImplStatus]="Implemented")+(Recommendations[ImplStatus]="Compensated"))*ISNUMBER(MATCH(Recommendations[Id],L257:AY257,0)))/COUNTIF(L257:AY257,"&lt;&gt;"))</f>
        <v/>
      </c>
      <c r="L257" s="237"/>
      <c r="M257" s="237"/>
      <c r="N257" s="237"/>
      <c r="O257" s="237"/>
      <c r="P257" s="237"/>
      <c r="Q257" s="237"/>
      <c r="R257" s="237"/>
      <c r="S257" s="237"/>
      <c r="T257" s="237"/>
      <c r="U257" s="237"/>
      <c r="V257" s="237"/>
      <c r="W257" s="237"/>
      <c r="X257" s="237"/>
      <c r="Y257" s="237"/>
      <c r="Z257" s="237"/>
      <c r="AA257" s="237"/>
      <c r="AB257" s="237"/>
      <c r="AC257" s="237"/>
      <c r="AD257" s="237"/>
      <c r="AE257" s="237"/>
      <c r="AF257" s="237"/>
      <c r="AG257" s="237"/>
      <c r="AH257" s="237"/>
      <c r="AI257" s="237"/>
      <c r="AJ257" s="237"/>
      <c r="AK257" s="237"/>
      <c r="AL257" s="237"/>
      <c r="AM257" s="237"/>
      <c r="AN257" s="237"/>
      <c r="AO257" s="237"/>
      <c r="AP257" s="237"/>
      <c r="AQ257" s="237"/>
      <c r="AR257" s="237"/>
      <c r="AS257" s="237"/>
      <c r="AT257" s="237"/>
      <c r="AU257" s="237"/>
      <c r="AV257" s="237"/>
      <c r="AW257" s="237"/>
      <c r="AX257" s="237"/>
      <c r="AY257" s="247"/>
    </row>
    <row r="258" spans="1:51" ht="60" customHeight="1" outlineLevel="1" x14ac:dyDescent="0.35">
      <c r="A258" s="242" t="s">
        <v>1974</v>
      </c>
      <c r="B258" s="230" t="s">
        <v>5674</v>
      </c>
      <c r="C258" s="230"/>
      <c r="D258" s="230"/>
      <c r="E258" s="230"/>
      <c r="F258" s="230"/>
      <c r="G258" s="230"/>
      <c r="H258" s="230"/>
      <c r="I258" s="230"/>
      <c r="J258" s="230"/>
      <c r="K258" s="233" t="str">
        <f>IF(COUNTIF(L258:AY258,"&lt;&gt;")=0,"",SUMPRODUCT(((Recommendations[ImplStatus]="Implemented")+(Recommendations[ImplStatus]="Compensated"))*ISNUMBER(MATCH(Recommendations[Id],L258:AY258,0)))/COUNTIF(L258:AY258,"&lt;&gt;"))</f>
        <v/>
      </c>
      <c r="L258" s="236"/>
      <c r="M258" s="236"/>
      <c r="N258" s="236"/>
      <c r="O258" s="236"/>
      <c r="P258" s="236"/>
      <c r="Q258" s="236"/>
      <c r="R258" s="236"/>
      <c r="S258" s="236"/>
      <c r="T258" s="236"/>
      <c r="U258" s="236"/>
      <c r="V258" s="236"/>
      <c r="W258" s="236"/>
      <c r="X258" s="236"/>
      <c r="Y258" s="236"/>
      <c r="Z258" s="236"/>
      <c r="AA258" s="236"/>
      <c r="AB258" s="236"/>
      <c r="AC258" s="236"/>
      <c r="AD258" s="236"/>
      <c r="AE258" s="236"/>
      <c r="AF258" s="236"/>
      <c r="AG258" s="236"/>
      <c r="AH258" s="236"/>
      <c r="AI258" s="236"/>
      <c r="AJ258" s="236"/>
      <c r="AK258" s="236"/>
      <c r="AL258" s="236"/>
      <c r="AM258" s="236"/>
      <c r="AN258" s="236"/>
      <c r="AO258" s="236"/>
      <c r="AP258" s="236"/>
      <c r="AQ258" s="236"/>
      <c r="AR258" s="236"/>
      <c r="AS258" s="236"/>
      <c r="AT258" s="236"/>
      <c r="AU258" s="236"/>
      <c r="AV258" s="236"/>
      <c r="AW258" s="236"/>
      <c r="AX258" s="236"/>
      <c r="AY258" s="246"/>
    </row>
    <row r="259" spans="1:51" ht="60" customHeight="1" x14ac:dyDescent="0.35">
      <c r="A259" s="243" t="s">
        <v>5675</v>
      </c>
      <c r="B259" s="231" t="s">
        <v>5676</v>
      </c>
      <c r="C259" s="231" t="s">
        <v>5677</v>
      </c>
      <c r="D259" s="231" t="s">
        <v>5678</v>
      </c>
      <c r="E259" s="231" t="s">
        <v>5679</v>
      </c>
      <c r="F259" s="231" t="s">
        <v>20</v>
      </c>
      <c r="G259" s="231" t="s">
        <v>20</v>
      </c>
      <c r="H259" s="231" t="s">
        <v>5680</v>
      </c>
      <c r="I259" s="231" t="s">
        <v>20</v>
      </c>
      <c r="J259" s="231" t="s">
        <v>5681</v>
      </c>
      <c r="K259" s="234" t="str">
        <f>IF(COUNTIF(L259:AY259,"&lt;&gt;")=0,"",SUMPRODUCT(((Recommendations[ImplStatus]="Implemented")+(Recommendations[ImplStatus]="Compensated"))*ISNUMBER(MATCH(Recommendations[Id],L259:AY259,0)))/COUNTIF(L259:AY259,"&lt;&gt;"))</f>
        <v/>
      </c>
      <c r="L259" s="237"/>
      <c r="M259" s="237"/>
      <c r="N259" s="237"/>
      <c r="O259" s="237"/>
      <c r="P259" s="237"/>
      <c r="Q259" s="237"/>
      <c r="R259" s="237"/>
      <c r="S259" s="237"/>
      <c r="T259" s="237"/>
      <c r="U259" s="237"/>
      <c r="V259" s="237"/>
      <c r="W259" s="237"/>
      <c r="X259" s="237"/>
      <c r="Y259" s="237"/>
      <c r="Z259" s="237"/>
      <c r="AA259" s="237"/>
      <c r="AB259" s="237"/>
      <c r="AC259" s="237"/>
      <c r="AD259" s="237"/>
      <c r="AE259" s="237"/>
      <c r="AF259" s="237"/>
      <c r="AG259" s="237"/>
      <c r="AH259" s="237"/>
      <c r="AI259" s="237"/>
      <c r="AJ259" s="237"/>
      <c r="AK259" s="237"/>
      <c r="AL259" s="237"/>
      <c r="AM259" s="237"/>
      <c r="AN259" s="237"/>
      <c r="AO259" s="237"/>
      <c r="AP259" s="237"/>
      <c r="AQ259" s="237"/>
      <c r="AR259" s="237"/>
      <c r="AS259" s="237"/>
      <c r="AT259" s="237"/>
      <c r="AU259" s="237"/>
      <c r="AV259" s="237"/>
      <c r="AW259" s="237"/>
      <c r="AX259" s="237"/>
      <c r="AY259" s="247"/>
    </row>
    <row r="260" spans="1:51" ht="60" customHeight="1" x14ac:dyDescent="0.35">
      <c r="A260" s="243" t="s">
        <v>5682</v>
      </c>
      <c r="B260" s="231" t="s">
        <v>5683</v>
      </c>
      <c r="C260" s="231" t="s">
        <v>5684</v>
      </c>
      <c r="D260" s="231" t="s">
        <v>20</v>
      </c>
      <c r="E260" s="231" t="s">
        <v>20</v>
      </c>
      <c r="F260" s="231" t="s">
        <v>20</v>
      </c>
      <c r="G260" s="231" t="s">
        <v>20</v>
      </c>
      <c r="H260" s="231" t="s">
        <v>5685</v>
      </c>
      <c r="I260" s="231" t="s">
        <v>5686</v>
      </c>
      <c r="J260" s="231" t="s">
        <v>5687</v>
      </c>
      <c r="K260" s="234" t="str">
        <f>IF(COUNTIF(L260:AY260,"&lt;&gt;")=0,"",SUMPRODUCT(((Recommendations[ImplStatus]="Implemented")+(Recommendations[ImplStatus]="Compensated"))*ISNUMBER(MATCH(Recommendations[Id],L260:AY260,0)))/COUNTIF(L260:AY260,"&lt;&gt;"))</f>
        <v/>
      </c>
      <c r="L260" s="237"/>
      <c r="M260" s="237"/>
      <c r="N260" s="237"/>
      <c r="O260" s="237"/>
      <c r="P260" s="237"/>
      <c r="Q260" s="237"/>
      <c r="R260" s="237"/>
      <c r="S260" s="237"/>
      <c r="T260" s="237"/>
      <c r="U260" s="237"/>
      <c r="V260" s="237"/>
      <c r="W260" s="237"/>
      <c r="X260" s="237"/>
      <c r="Y260" s="237"/>
      <c r="Z260" s="237"/>
      <c r="AA260" s="237"/>
      <c r="AB260" s="237"/>
      <c r="AC260" s="237"/>
      <c r="AD260" s="237"/>
      <c r="AE260" s="237"/>
      <c r="AF260" s="237"/>
      <c r="AG260" s="237"/>
      <c r="AH260" s="237"/>
      <c r="AI260" s="237"/>
      <c r="AJ260" s="237"/>
      <c r="AK260" s="237"/>
      <c r="AL260" s="237"/>
      <c r="AM260" s="237"/>
      <c r="AN260" s="237"/>
      <c r="AO260" s="237"/>
      <c r="AP260" s="237"/>
      <c r="AQ260" s="237"/>
      <c r="AR260" s="237"/>
      <c r="AS260" s="237"/>
      <c r="AT260" s="237"/>
      <c r="AU260" s="237"/>
      <c r="AV260" s="237"/>
      <c r="AW260" s="237"/>
      <c r="AX260" s="237"/>
      <c r="AY260" s="247"/>
    </row>
    <row r="261" spans="1:51" ht="60" customHeight="1" x14ac:dyDescent="0.35">
      <c r="A261" s="243" t="s">
        <v>5688</v>
      </c>
      <c r="B261" s="231" t="s">
        <v>5689</v>
      </c>
      <c r="C261" s="231" t="s">
        <v>5690</v>
      </c>
      <c r="D261" s="231" t="s">
        <v>5691</v>
      </c>
      <c r="E261" s="231" t="s">
        <v>20</v>
      </c>
      <c r="F261" s="231" t="s">
        <v>20</v>
      </c>
      <c r="G261" s="231" t="s">
        <v>20</v>
      </c>
      <c r="H261" s="231" t="s">
        <v>5692</v>
      </c>
      <c r="I261" s="231" t="s">
        <v>5693</v>
      </c>
      <c r="J261" s="231" t="s">
        <v>5694</v>
      </c>
      <c r="K261" s="234" t="str">
        <f>IF(COUNTIF(L261:AY261,"&lt;&gt;")=0,"",SUMPRODUCT(((Recommendations[ImplStatus]="Implemented")+(Recommendations[ImplStatus]="Compensated"))*ISNUMBER(MATCH(Recommendations[Id],L261:AY261,0)))/COUNTIF(L261:AY261,"&lt;&gt;"))</f>
        <v/>
      </c>
      <c r="L261" s="237"/>
      <c r="M261" s="237"/>
      <c r="N261" s="237"/>
      <c r="O261" s="237"/>
      <c r="P261" s="237"/>
      <c r="Q261" s="237"/>
      <c r="R261" s="237"/>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7"/>
      <c r="AP261" s="237"/>
      <c r="AQ261" s="237"/>
      <c r="AR261" s="237"/>
      <c r="AS261" s="237"/>
      <c r="AT261" s="237"/>
      <c r="AU261" s="237"/>
      <c r="AV261" s="237"/>
      <c r="AW261" s="237"/>
      <c r="AX261" s="237"/>
      <c r="AY261" s="247"/>
    </row>
    <row r="262" spans="1:51" ht="60" customHeight="1" x14ac:dyDescent="0.35">
      <c r="A262" s="243" t="s">
        <v>5695</v>
      </c>
      <c r="B262" s="231" t="s">
        <v>5696</v>
      </c>
      <c r="C262" s="231" t="s">
        <v>5697</v>
      </c>
      <c r="D262" s="231" t="s">
        <v>5698</v>
      </c>
      <c r="E262" s="231" t="s">
        <v>20</v>
      </c>
      <c r="F262" s="231" t="s">
        <v>20</v>
      </c>
      <c r="G262" s="231" t="s">
        <v>20</v>
      </c>
      <c r="H262" s="231" t="s">
        <v>5699</v>
      </c>
      <c r="I262" s="231" t="s">
        <v>5700</v>
      </c>
      <c r="J262" s="231" t="s">
        <v>5701</v>
      </c>
      <c r="K262" s="234" t="str">
        <f>IF(COUNTIF(L262:AY262,"&lt;&gt;")=0,"",SUMPRODUCT(((Recommendations[ImplStatus]="Implemented")+(Recommendations[ImplStatus]="Compensated"))*ISNUMBER(MATCH(Recommendations[Id],L262:AY262,0)))/COUNTIF(L262:AY262,"&lt;&gt;"))</f>
        <v/>
      </c>
      <c r="L262" s="237"/>
      <c r="M262" s="237"/>
      <c r="N262" s="237"/>
      <c r="O262" s="237"/>
      <c r="P262" s="237"/>
      <c r="Q262" s="237"/>
      <c r="R262" s="237"/>
      <c r="S262" s="237"/>
      <c r="T262" s="237"/>
      <c r="U262" s="237"/>
      <c r="V262" s="237"/>
      <c r="W262" s="237"/>
      <c r="X262" s="237"/>
      <c r="Y262" s="237"/>
      <c r="Z262" s="237"/>
      <c r="AA262" s="237"/>
      <c r="AB262" s="237"/>
      <c r="AC262" s="237"/>
      <c r="AD262" s="237"/>
      <c r="AE262" s="237"/>
      <c r="AF262" s="237"/>
      <c r="AG262" s="237"/>
      <c r="AH262" s="237"/>
      <c r="AI262" s="237"/>
      <c r="AJ262" s="237"/>
      <c r="AK262" s="237"/>
      <c r="AL262" s="237"/>
      <c r="AM262" s="237"/>
      <c r="AN262" s="237"/>
      <c r="AO262" s="237"/>
      <c r="AP262" s="237"/>
      <c r="AQ262" s="237"/>
      <c r="AR262" s="237"/>
      <c r="AS262" s="237"/>
      <c r="AT262" s="237"/>
      <c r="AU262" s="237"/>
      <c r="AV262" s="237"/>
      <c r="AW262" s="237"/>
      <c r="AX262" s="237"/>
      <c r="AY262" s="247"/>
    </row>
    <row r="263" spans="1:51" ht="60" customHeight="1" x14ac:dyDescent="0.35">
      <c r="A263" s="243" t="s">
        <v>5702</v>
      </c>
      <c r="B263" s="231" t="s">
        <v>5703</v>
      </c>
      <c r="C263" s="231" t="s">
        <v>5704</v>
      </c>
      <c r="D263" s="231" t="s">
        <v>5705</v>
      </c>
      <c r="E263" s="231" t="s">
        <v>20</v>
      </c>
      <c r="F263" s="231" t="s">
        <v>20</v>
      </c>
      <c r="G263" s="231" t="s">
        <v>5706</v>
      </c>
      <c r="H263" s="231" t="s">
        <v>4609</v>
      </c>
      <c r="I263" s="231" t="s">
        <v>5707</v>
      </c>
      <c r="J263" s="231" t="s">
        <v>5708</v>
      </c>
      <c r="K263" s="234" t="str">
        <f>IF(COUNTIF(L263:AY263,"&lt;&gt;")=0,"",SUMPRODUCT(((Recommendations[ImplStatus]="Implemented")+(Recommendations[ImplStatus]="Compensated"))*ISNUMBER(MATCH(Recommendations[Id],L263:AY263,0)))/COUNTIF(L263:AY263,"&lt;&gt;"))</f>
        <v/>
      </c>
      <c r="L263" s="237"/>
      <c r="M263" s="237"/>
      <c r="N263" s="237"/>
      <c r="O263" s="237"/>
      <c r="P263" s="237"/>
      <c r="Q263" s="237"/>
      <c r="R263" s="237"/>
      <c r="S263" s="237"/>
      <c r="T263" s="237"/>
      <c r="U263" s="237"/>
      <c r="V263" s="237"/>
      <c r="W263" s="237"/>
      <c r="X263" s="237"/>
      <c r="Y263" s="237"/>
      <c r="Z263" s="237"/>
      <c r="AA263" s="237"/>
      <c r="AB263" s="237"/>
      <c r="AC263" s="237"/>
      <c r="AD263" s="237"/>
      <c r="AE263" s="237"/>
      <c r="AF263" s="237"/>
      <c r="AG263" s="237"/>
      <c r="AH263" s="237"/>
      <c r="AI263" s="237"/>
      <c r="AJ263" s="237"/>
      <c r="AK263" s="237"/>
      <c r="AL263" s="237"/>
      <c r="AM263" s="237"/>
      <c r="AN263" s="237"/>
      <c r="AO263" s="237"/>
      <c r="AP263" s="237"/>
      <c r="AQ263" s="237"/>
      <c r="AR263" s="237"/>
      <c r="AS263" s="237"/>
      <c r="AT263" s="237"/>
      <c r="AU263" s="237"/>
      <c r="AV263" s="237"/>
      <c r="AW263" s="237"/>
      <c r="AX263" s="237"/>
      <c r="AY263" s="247"/>
    </row>
    <row r="264" spans="1:51" ht="60" customHeight="1" x14ac:dyDescent="0.35">
      <c r="A264" s="243" t="s">
        <v>5709</v>
      </c>
      <c r="B264" s="231" t="s">
        <v>5710</v>
      </c>
      <c r="C264" s="231" t="s">
        <v>5697</v>
      </c>
      <c r="D264" s="231" t="s">
        <v>5711</v>
      </c>
      <c r="E264" s="231" t="s">
        <v>20</v>
      </c>
      <c r="F264" s="231" t="s">
        <v>20</v>
      </c>
      <c r="G264" s="231" t="s">
        <v>20</v>
      </c>
      <c r="H264" s="231" t="s">
        <v>5712</v>
      </c>
      <c r="I264" s="231" t="s">
        <v>20</v>
      </c>
      <c r="J264" s="231" t="s">
        <v>5713</v>
      </c>
      <c r="K264" s="234" t="str">
        <f>IF(COUNTIF(L264:AY264,"&lt;&gt;")=0,"",SUMPRODUCT(((Recommendations[ImplStatus]="Implemented")+(Recommendations[ImplStatus]="Compensated"))*ISNUMBER(MATCH(Recommendations[Id],L264:AY264,0)))/COUNTIF(L264:AY264,"&lt;&gt;"))</f>
        <v/>
      </c>
      <c r="L264" s="237"/>
      <c r="M264" s="237"/>
      <c r="N264" s="237"/>
      <c r="O264" s="237"/>
      <c r="P264" s="237"/>
      <c r="Q264" s="237"/>
      <c r="R264" s="237"/>
      <c r="S264" s="237"/>
      <c r="T264" s="237"/>
      <c r="U264" s="237"/>
      <c r="V264" s="237"/>
      <c r="W264" s="237"/>
      <c r="X264" s="237"/>
      <c r="Y264" s="237"/>
      <c r="Z264" s="237"/>
      <c r="AA264" s="237"/>
      <c r="AB264" s="237"/>
      <c r="AC264" s="237"/>
      <c r="AD264" s="237"/>
      <c r="AE264" s="237"/>
      <c r="AF264" s="237"/>
      <c r="AG264" s="237"/>
      <c r="AH264" s="237"/>
      <c r="AI264" s="237"/>
      <c r="AJ264" s="237"/>
      <c r="AK264" s="237"/>
      <c r="AL264" s="237"/>
      <c r="AM264" s="237"/>
      <c r="AN264" s="237"/>
      <c r="AO264" s="237"/>
      <c r="AP264" s="237"/>
      <c r="AQ264" s="237"/>
      <c r="AR264" s="237"/>
      <c r="AS264" s="237"/>
      <c r="AT264" s="237"/>
      <c r="AU264" s="237"/>
      <c r="AV264" s="237"/>
      <c r="AW264" s="237"/>
      <c r="AX264" s="237"/>
      <c r="AY264" s="247"/>
    </row>
    <row r="265" spans="1:51" ht="60" customHeight="1" outlineLevel="1" x14ac:dyDescent="0.35">
      <c r="A265" s="242" t="s">
        <v>1978</v>
      </c>
      <c r="B265" s="230" t="s">
        <v>5714</v>
      </c>
      <c r="C265" s="230"/>
      <c r="D265" s="230"/>
      <c r="E265" s="230"/>
      <c r="F265" s="230"/>
      <c r="G265" s="230"/>
      <c r="H265" s="230"/>
      <c r="I265" s="230"/>
      <c r="J265" s="230"/>
      <c r="K265" s="233" t="str">
        <f>IF(COUNTIF(L265:AY265,"&lt;&gt;")=0,"",SUMPRODUCT(((Recommendations[ImplStatus]="Implemented")+(Recommendations[ImplStatus]="Compensated"))*ISNUMBER(MATCH(Recommendations[Id],L265:AY265,0)))/COUNTIF(L265:AY265,"&lt;&gt;"))</f>
        <v/>
      </c>
      <c r="L265" s="236"/>
      <c r="M265" s="236"/>
      <c r="N265" s="236"/>
      <c r="O265" s="236"/>
      <c r="P265" s="236"/>
      <c r="Q265" s="236"/>
      <c r="R265" s="236"/>
      <c r="S265" s="236"/>
      <c r="T265" s="236"/>
      <c r="U265" s="236"/>
      <c r="V265" s="236"/>
      <c r="W265" s="236"/>
      <c r="X265" s="236"/>
      <c r="Y265" s="236"/>
      <c r="Z265" s="236"/>
      <c r="AA265" s="236"/>
      <c r="AB265" s="236"/>
      <c r="AC265" s="236"/>
      <c r="AD265" s="236"/>
      <c r="AE265" s="236"/>
      <c r="AF265" s="236"/>
      <c r="AG265" s="236"/>
      <c r="AH265" s="236"/>
      <c r="AI265" s="236"/>
      <c r="AJ265" s="236"/>
      <c r="AK265" s="236"/>
      <c r="AL265" s="236"/>
      <c r="AM265" s="236"/>
      <c r="AN265" s="236"/>
      <c r="AO265" s="236"/>
      <c r="AP265" s="236"/>
      <c r="AQ265" s="236"/>
      <c r="AR265" s="236"/>
      <c r="AS265" s="236"/>
      <c r="AT265" s="236"/>
      <c r="AU265" s="236"/>
      <c r="AV265" s="236"/>
      <c r="AW265" s="236"/>
      <c r="AX265" s="236"/>
      <c r="AY265" s="246"/>
    </row>
    <row r="266" spans="1:51" ht="60" customHeight="1" x14ac:dyDescent="0.35">
      <c r="A266" s="243" t="s">
        <v>5715</v>
      </c>
      <c r="B266" s="231" t="s">
        <v>5716</v>
      </c>
      <c r="C266" s="231" t="s">
        <v>5717</v>
      </c>
      <c r="D266" s="231" t="s">
        <v>5718</v>
      </c>
      <c r="E266" s="231" t="s">
        <v>5719</v>
      </c>
      <c r="F266" s="231" t="s">
        <v>20</v>
      </c>
      <c r="G266" s="231" t="s">
        <v>5720</v>
      </c>
      <c r="H266" s="231" t="s">
        <v>5721</v>
      </c>
      <c r="I266" s="231" t="s">
        <v>5722</v>
      </c>
      <c r="J266" s="231" t="s">
        <v>5723</v>
      </c>
      <c r="K266" s="234" t="str">
        <f>IF(COUNTIF(L266:AY266,"&lt;&gt;")=0,"",SUMPRODUCT(((Recommendations[ImplStatus]="Implemented")+(Recommendations[ImplStatus]="Compensated"))*ISNUMBER(MATCH(Recommendations[Id],L266:AY266,0)))/COUNTIF(L266:AY266,"&lt;&gt;"))</f>
        <v/>
      </c>
      <c r="L266" s="237"/>
      <c r="M266" s="237"/>
      <c r="N266" s="237"/>
      <c r="O266" s="237"/>
      <c r="P266" s="237"/>
      <c r="Q266" s="237"/>
      <c r="R266" s="237"/>
      <c r="S266" s="237"/>
      <c r="T266" s="237"/>
      <c r="U266" s="237"/>
      <c r="V266" s="237"/>
      <c r="W266" s="237"/>
      <c r="X266" s="237"/>
      <c r="Y266" s="237"/>
      <c r="Z266" s="237"/>
      <c r="AA266" s="237"/>
      <c r="AB266" s="237"/>
      <c r="AC266" s="237"/>
      <c r="AD266" s="237"/>
      <c r="AE266" s="237"/>
      <c r="AF266" s="237"/>
      <c r="AG266" s="237"/>
      <c r="AH266" s="237"/>
      <c r="AI266" s="237"/>
      <c r="AJ266" s="237"/>
      <c r="AK266" s="237"/>
      <c r="AL266" s="237"/>
      <c r="AM266" s="237"/>
      <c r="AN266" s="237"/>
      <c r="AO266" s="237"/>
      <c r="AP266" s="237"/>
      <c r="AQ266" s="237"/>
      <c r="AR266" s="237"/>
      <c r="AS266" s="237"/>
      <c r="AT266" s="237"/>
      <c r="AU266" s="237"/>
      <c r="AV266" s="237"/>
      <c r="AW266" s="237"/>
      <c r="AX266" s="237"/>
      <c r="AY266" s="247"/>
    </row>
    <row r="267" spans="1:51" ht="60" customHeight="1" x14ac:dyDescent="0.35">
      <c r="A267" s="243" t="s">
        <v>5724</v>
      </c>
      <c r="B267" s="231" t="s">
        <v>5725</v>
      </c>
      <c r="C267" s="231" t="s">
        <v>5726</v>
      </c>
      <c r="D267" s="231" t="s">
        <v>5727</v>
      </c>
      <c r="E267" s="231" t="s">
        <v>20</v>
      </c>
      <c r="F267" s="231" t="s">
        <v>20</v>
      </c>
      <c r="G267" s="231" t="s">
        <v>20</v>
      </c>
      <c r="H267" s="231" t="s">
        <v>5728</v>
      </c>
      <c r="I267" s="231" t="s">
        <v>20</v>
      </c>
      <c r="J267" s="231" t="s">
        <v>5729</v>
      </c>
      <c r="K267" s="234" t="str">
        <f>IF(COUNTIF(L267:AY267,"&lt;&gt;")=0,"",SUMPRODUCT(((Recommendations[ImplStatus]="Implemented")+(Recommendations[ImplStatus]="Compensated"))*ISNUMBER(MATCH(Recommendations[Id],L267:AY267,0)))/COUNTIF(L267:AY267,"&lt;&gt;"))</f>
        <v/>
      </c>
      <c r="L267" s="237"/>
      <c r="M267" s="237"/>
      <c r="N267" s="237"/>
      <c r="O267" s="237"/>
      <c r="P267" s="237"/>
      <c r="Q267" s="237"/>
      <c r="R267" s="237"/>
      <c r="S267" s="237"/>
      <c r="T267" s="237"/>
      <c r="U267" s="237"/>
      <c r="V267" s="237"/>
      <c r="W267" s="237"/>
      <c r="X267" s="237"/>
      <c r="Y267" s="237"/>
      <c r="Z267" s="237"/>
      <c r="AA267" s="237"/>
      <c r="AB267" s="237"/>
      <c r="AC267" s="237"/>
      <c r="AD267" s="237"/>
      <c r="AE267" s="237"/>
      <c r="AF267" s="237"/>
      <c r="AG267" s="237"/>
      <c r="AH267" s="237"/>
      <c r="AI267" s="237"/>
      <c r="AJ267" s="237"/>
      <c r="AK267" s="237"/>
      <c r="AL267" s="237"/>
      <c r="AM267" s="237"/>
      <c r="AN267" s="237"/>
      <c r="AO267" s="237"/>
      <c r="AP267" s="237"/>
      <c r="AQ267" s="237"/>
      <c r="AR267" s="237"/>
      <c r="AS267" s="237"/>
      <c r="AT267" s="237"/>
      <c r="AU267" s="237"/>
      <c r="AV267" s="237"/>
      <c r="AW267" s="237"/>
      <c r="AX267" s="237"/>
      <c r="AY267" s="247"/>
    </row>
    <row r="268" spans="1:51" ht="60" customHeight="1" x14ac:dyDescent="0.35">
      <c r="A268" s="243" t="s">
        <v>5730</v>
      </c>
      <c r="B268" s="231" t="s">
        <v>5731</v>
      </c>
      <c r="C268" s="231" t="s">
        <v>5732</v>
      </c>
      <c r="D268" s="231" t="s">
        <v>5727</v>
      </c>
      <c r="E268" s="231" t="s">
        <v>20</v>
      </c>
      <c r="F268" s="231" t="s">
        <v>20</v>
      </c>
      <c r="G268" s="231" t="s">
        <v>5733</v>
      </c>
      <c r="H268" s="231" t="s">
        <v>5734</v>
      </c>
      <c r="I268" s="231" t="s">
        <v>20</v>
      </c>
      <c r="J268" s="231" t="s">
        <v>5735</v>
      </c>
      <c r="K268" s="234" t="str">
        <f>IF(COUNTIF(L268:AY268,"&lt;&gt;")=0,"",SUMPRODUCT(((Recommendations[ImplStatus]="Implemented")+(Recommendations[ImplStatus]="Compensated"))*ISNUMBER(MATCH(Recommendations[Id],L268:AY268,0)))/COUNTIF(L268:AY268,"&lt;&gt;"))</f>
        <v/>
      </c>
      <c r="L268" s="237"/>
      <c r="M268" s="237"/>
      <c r="N268" s="237"/>
      <c r="O268" s="237"/>
      <c r="P268" s="237"/>
      <c r="Q268" s="237"/>
      <c r="R268" s="237"/>
      <c r="S268" s="237"/>
      <c r="T268" s="237"/>
      <c r="U268" s="237"/>
      <c r="V268" s="237"/>
      <c r="W268" s="237"/>
      <c r="X268" s="237"/>
      <c r="Y268" s="237"/>
      <c r="Z268" s="237"/>
      <c r="AA268" s="237"/>
      <c r="AB268" s="237"/>
      <c r="AC268" s="237"/>
      <c r="AD268" s="237"/>
      <c r="AE268" s="237"/>
      <c r="AF268" s="237"/>
      <c r="AG268" s="237"/>
      <c r="AH268" s="237"/>
      <c r="AI268" s="237"/>
      <c r="AJ268" s="237"/>
      <c r="AK268" s="237"/>
      <c r="AL268" s="237"/>
      <c r="AM268" s="237"/>
      <c r="AN268" s="237"/>
      <c r="AO268" s="237"/>
      <c r="AP268" s="237"/>
      <c r="AQ268" s="237"/>
      <c r="AR268" s="237"/>
      <c r="AS268" s="237"/>
      <c r="AT268" s="237"/>
      <c r="AU268" s="237"/>
      <c r="AV268" s="237"/>
      <c r="AW268" s="237"/>
      <c r="AX268" s="237"/>
      <c r="AY268" s="247"/>
    </row>
    <row r="269" spans="1:51" ht="60" customHeight="1" x14ac:dyDescent="0.35">
      <c r="A269" s="243" t="s">
        <v>5736</v>
      </c>
      <c r="B269" s="231" t="s">
        <v>5737</v>
      </c>
      <c r="C269" s="231" t="s">
        <v>5732</v>
      </c>
      <c r="D269" s="231" t="s">
        <v>5738</v>
      </c>
      <c r="E269" s="231" t="s">
        <v>20</v>
      </c>
      <c r="F269" s="231" t="s">
        <v>20</v>
      </c>
      <c r="G269" s="231" t="s">
        <v>20</v>
      </c>
      <c r="H269" s="231" t="s">
        <v>5739</v>
      </c>
      <c r="I269" s="231" t="s">
        <v>20</v>
      </c>
      <c r="J269" s="231" t="s">
        <v>5740</v>
      </c>
      <c r="K269" s="234" t="str">
        <f>IF(COUNTIF(L269:AY269,"&lt;&gt;")=0,"",SUMPRODUCT(((Recommendations[ImplStatus]="Implemented")+(Recommendations[ImplStatus]="Compensated"))*ISNUMBER(MATCH(Recommendations[Id],L269:AY269,0)))/COUNTIF(L269:AY269,"&lt;&gt;"))</f>
        <v/>
      </c>
      <c r="L269" s="237"/>
      <c r="M269" s="237"/>
      <c r="N269" s="237"/>
      <c r="O269" s="237"/>
      <c r="P269" s="237"/>
      <c r="Q269" s="237"/>
      <c r="R269" s="237"/>
      <c r="S269" s="237"/>
      <c r="T269" s="237"/>
      <c r="U269" s="237"/>
      <c r="V269" s="237"/>
      <c r="W269" s="237"/>
      <c r="X269" s="237"/>
      <c r="Y269" s="237"/>
      <c r="Z269" s="237"/>
      <c r="AA269" s="237"/>
      <c r="AB269" s="237"/>
      <c r="AC269" s="237"/>
      <c r="AD269" s="237"/>
      <c r="AE269" s="237"/>
      <c r="AF269" s="237"/>
      <c r="AG269" s="237"/>
      <c r="AH269" s="237"/>
      <c r="AI269" s="237"/>
      <c r="AJ269" s="237"/>
      <c r="AK269" s="237"/>
      <c r="AL269" s="237"/>
      <c r="AM269" s="237"/>
      <c r="AN269" s="237"/>
      <c r="AO269" s="237"/>
      <c r="AP269" s="237"/>
      <c r="AQ269" s="237"/>
      <c r="AR269" s="237"/>
      <c r="AS269" s="237"/>
      <c r="AT269" s="237"/>
      <c r="AU269" s="237"/>
      <c r="AV269" s="237"/>
      <c r="AW269" s="237"/>
      <c r="AX269" s="237"/>
      <c r="AY269" s="247"/>
    </row>
    <row r="270" spans="1:51" ht="60" customHeight="1" x14ac:dyDescent="0.35">
      <c r="A270" s="243" t="s">
        <v>5741</v>
      </c>
      <c r="B270" s="231" t="s">
        <v>5742</v>
      </c>
      <c r="C270" s="231" t="s">
        <v>5743</v>
      </c>
      <c r="D270" s="231" t="s">
        <v>5744</v>
      </c>
      <c r="E270" s="231" t="s">
        <v>20</v>
      </c>
      <c r="F270" s="231" t="s">
        <v>20</v>
      </c>
      <c r="G270" s="231" t="s">
        <v>20</v>
      </c>
      <c r="H270" s="231" t="s">
        <v>5745</v>
      </c>
      <c r="I270" s="231" t="s">
        <v>20</v>
      </c>
      <c r="J270" s="231" t="s">
        <v>5746</v>
      </c>
      <c r="K270" s="234" t="str">
        <f>IF(COUNTIF(L270:AY270,"&lt;&gt;")=0,"",SUMPRODUCT(((Recommendations[ImplStatus]="Implemented")+(Recommendations[ImplStatus]="Compensated"))*ISNUMBER(MATCH(Recommendations[Id],L270:AY270,0)))/COUNTIF(L270:AY270,"&lt;&gt;"))</f>
        <v/>
      </c>
      <c r="L270" s="237"/>
      <c r="M270" s="237"/>
      <c r="N270" s="237"/>
      <c r="O270" s="237"/>
      <c r="P270" s="237"/>
      <c r="Q270" s="237"/>
      <c r="R270" s="237"/>
      <c r="S270" s="237"/>
      <c r="T270" s="237"/>
      <c r="U270" s="237"/>
      <c r="V270" s="237"/>
      <c r="W270" s="237"/>
      <c r="X270" s="237"/>
      <c r="Y270" s="237"/>
      <c r="Z270" s="237"/>
      <c r="AA270" s="237"/>
      <c r="AB270" s="237"/>
      <c r="AC270" s="237"/>
      <c r="AD270" s="237"/>
      <c r="AE270" s="237"/>
      <c r="AF270" s="237"/>
      <c r="AG270" s="237"/>
      <c r="AH270" s="237"/>
      <c r="AI270" s="237"/>
      <c r="AJ270" s="237"/>
      <c r="AK270" s="237"/>
      <c r="AL270" s="237"/>
      <c r="AM270" s="237"/>
      <c r="AN270" s="237"/>
      <c r="AO270" s="237"/>
      <c r="AP270" s="237"/>
      <c r="AQ270" s="237"/>
      <c r="AR270" s="237"/>
      <c r="AS270" s="237"/>
      <c r="AT270" s="237"/>
      <c r="AU270" s="237"/>
      <c r="AV270" s="237"/>
      <c r="AW270" s="237"/>
      <c r="AX270" s="237"/>
      <c r="AY270" s="247"/>
    </row>
    <row r="271" spans="1:51" ht="60" customHeight="1" x14ac:dyDescent="0.35">
      <c r="A271" s="243" t="s">
        <v>5747</v>
      </c>
      <c r="B271" s="231" t="s">
        <v>5748</v>
      </c>
      <c r="C271" s="231" t="s">
        <v>5749</v>
      </c>
      <c r="D271" s="231" t="s">
        <v>5750</v>
      </c>
      <c r="E271" s="231" t="s">
        <v>20</v>
      </c>
      <c r="F271" s="231" t="s">
        <v>20</v>
      </c>
      <c r="G271" s="231" t="s">
        <v>20</v>
      </c>
      <c r="H271" s="231" t="s">
        <v>5751</v>
      </c>
      <c r="I271" s="231" t="s">
        <v>5752</v>
      </c>
      <c r="J271" s="231" t="s">
        <v>20</v>
      </c>
      <c r="K271" s="234" t="str">
        <f>IF(COUNTIF(L271:AY271,"&lt;&gt;")=0,"",SUMPRODUCT(((Recommendations[ImplStatus]="Implemented")+(Recommendations[ImplStatus]="Compensated"))*ISNUMBER(MATCH(Recommendations[Id],L271:AY271,0)))/COUNTIF(L271:AY271,"&lt;&gt;"))</f>
        <v/>
      </c>
      <c r="L271" s="237"/>
      <c r="M271" s="237"/>
      <c r="N271" s="237"/>
      <c r="O271" s="237"/>
      <c r="P271" s="237"/>
      <c r="Q271" s="237"/>
      <c r="R271" s="237"/>
      <c r="S271" s="237"/>
      <c r="T271" s="237"/>
      <c r="U271" s="237"/>
      <c r="V271" s="237"/>
      <c r="W271" s="237"/>
      <c r="X271" s="237"/>
      <c r="Y271" s="237"/>
      <c r="Z271" s="237"/>
      <c r="AA271" s="237"/>
      <c r="AB271" s="237"/>
      <c r="AC271" s="237"/>
      <c r="AD271" s="237"/>
      <c r="AE271" s="237"/>
      <c r="AF271" s="237"/>
      <c r="AG271" s="237"/>
      <c r="AH271" s="237"/>
      <c r="AI271" s="237"/>
      <c r="AJ271" s="237"/>
      <c r="AK271" s="237"/>
      <c r="AL271" s="237"/>
      <c r="AM271" s="237"/>
      <c r="AN271" s="237"/>
      <c r="AO271" s="237"/>
      <c r="AP271" s="237"/>
      <c r="AQ271" s="237"/>
      <c r="AR271" s="237"/>
      <c r="AS271" s="237"/>
      <c r="AT271" s="237"/>
      <c r="AU271" s="237"/>
      <c r="AV271" s="237"/>
      <c r="AW271" s="237"/>
      <c r="AX271" s="237"/>
      <c r="AY271" s="247"/>
    </row>
    <row r="272" spans="1:51" ht="60" customHeight="1" x14ac:dyDescent="0.35">
      <c r="A272" s="243" t="s">
        <v>5753</v>
      </c>
      <c r="B272" s="231" t="s">
        <v>5754</v>
      </c>
      <c r="C272" s="231" t="s">
        <v>5755</v>
      </c>
      <c r="D272" s="231" t="s">
        <v>5756</v>
      </c>
      <c r="E272" s="231" t="s">
        <v>20</v>
      </c>
      <c r="F272" s="231" t="s">
        <v>20</v>
      </c>
      <c r="G272" s="231" t="s">
        <v>20</v>
      </c>
      <c r="H272" s="231" t="s">
        <v>5757</v>
      </c>
      <c r="I272" s="231" t="s">
        <v>5758</v>
      </c>
      <c r="J272" s="231" t="s">
        <v>5759</v>
      </c>
      <c r="K272" s="234" t="str">
        <f>IF(COUNTIF(L272:AY272,"&lt;&gt;")=0,"",SUMPRODUCT(((Recommendations[ImplStatus]="Implemented")+(Recommendations[ImplStatus]="Compensated"))*ISNUMBER(MATCH(Recommendations[Id],L272:AY272,0)))/COUNTIF(L272:AY272,"&lt;&gt;"))</f>
        <v/>
      </c>
      <c r="L272" s="237"/>
      <c r="M272" s="237"/>
      <c r="N272" s="237"/>
      <c r="O272" s="237"/>
      <c r="P272" s="237"/>
      <c r="Q272" s="237"/>
      <c r="R272" s="237"/>
      <c r="S272" s="237"/>
      <c r="T272" s="237"/>
      <c r="U272" s="237"/>
      <c r="V272" s="237"/>
      <c r="W272" s="237"/>
      <c r="X272" s="237"/>
      <c r="Y272" s="237"/>
      <c r="Z272" s="237"/>
      <c r="AA272" s="237"/>
      <c r="AB272" s="237"/>
      <c r="AC272" s="237"/>
      <c r="AD272" s="237"/>
      <c r="AE272" s="237"/>
      <c r="AF272" s="237"/>
      <c r="AG272" s="237"/>
      <c r="AH272" s="237"/>
      <c r="AI272" s="237"/>
      <c r="AJ272" s="237"/>
      <c r="AK272" s="237"/>
      <c r="AL272" s="237"/>
      <c r="AM272" s="237"/>
      <c r="AN272" s="237"/>
      <c r="AO272" s="237"/>
      <c r="AP272" s="237"/>
      <c r="AQ272" s="237"/>
      <c r="AR272" s="237"/>
      <c r="AS272" s="237"/>
      <c r="AT272" s="237"/>
      <c r="AU272" s="237"/>
      <c r="AV272" s="237"/>
      <c r="AW272" s="237"/>
      <c r="AX272" s="237"/>
      <c r="AY272" s="247"/>
    </row>
    <row r="273" spans="1:51" ht="60" customHeight="1" outlineLevel="1" x14ac:dyDescent="0.35">
      <c r="A273" s="242" t="s">
        <v>1982</v>
      </c>
      <c r="B273" s="230" t="s">
        <v>5760</v>
      </c>
      <c r="C273" s="230"/>
      <c r="D273" s="230"/>
      <c r="E273" s="230"/>
      <c r="F273" s="230"/>
      <c r="G273" s="230"/>
      <c r="H273" s="230"/>
      <c r="I273" s="230"/>
      <c r="J273" s="230"/>
      <c r="K273" s="233" t="str">
        <f>IF(COUNTIF(L273:AY273,"&lt;&gt;")=0,"",SUMPRODUCT(((Recommendations[ImplStatus]="Implemented")+(Recommendations[ImplStatus]="Compensated"))*ISNUMBER(MATCH(Recommendations[Id],L273:AY273,0)))/COUNTIF(L273:AY273,"&lt;&gt;"))</f>
        <v/>
      </c>
      <c r="L273" s="236"/>
      <c r="M273" s="236"/>
      <c r="N273" s="236"/>
      <c r="O273" s="236"/>
      <c r="P273" s="236"/>
      <c r="Q273" s="236"/>
      <c r="R273" s="236"/>
      <c r="S273" s="236"/>
      <c r="T273" s="236"/>
      <c r="U273" s="236"/>
      <c r="V273" s="236"/>
      <c r="W273" s="236"/>
      <c r="X273" s="236"/>
      <c r="Y273" s="236"/>
      <c r="Z273" s="236"/>
      <c r="AA273" s="236"/>
      <c r="AB273" s="236"/>
      <c r="AC273" s="236"/>
      <c r="AD273" s="236"/>
      <c r="AE273" s="236"/>
      <c r="AF273" s="236"/>
      <c r="AG273" s="236"/>
      <c r="AH273" s="236"/>
      <c r="AI273" s="236"/>
      <c r="AJ273" s="236"/>
      <c r="AK273" s="236"/>
      <c r="AL273" s="236"/>
      <c r="AM273" s="236"/>
      <c r="AN273" s="236"/>
      <c r="AO273" s="236"/>
      <c r="AP273" s="236"/>
      <c r="AQ273" s="236"/>
      <c r="AR273" s="236"/>
      <c r="AS273" s="236"/>
      <c r="AT273" s="236"/>
      <c r="AU273" s="236"/>
      <c r="AV273" s="236"/>
      <c r="AW273" s="236"/>
      <c r="AX273" s="236"/>
      <c r="AY273" s="246"/>
    </row>
    <row r="274" spans="1:51" ht="60" customHeight="1" x14ac:dyDescent="0.35">
      <c r="A274" s="243" t="s">
        <v>5761</v>
      </c>
      <c r="B274" s="231" t="s">
        <v>5762</v>
      </c>
      <c r="C274" s="231" t="s">
        <v>5763</v>
      </c>
      <c r="D274" s="231" t="s">
        <v>5756</v>
      </c>
      <c r="E274" s="231" t="s">
        <v>5764</v>
      </c>
      <c r="F274" s="231" t="s">
        <v>20</v>
      </c>
      <c r="G274" s="231" t="s">
        <v>20</v>
      </c>
      <c r="H274" s="231" t="s">
        <v>5765</v>
      </c>
      <c r="I274" s="231" t="s">
        <v>20</v>
      </c>
      <c r="J274" s="231" t="s">
        <v>5766</v>
      </c>
      <c r="K274" s="234" t="str">
        <f>IF(COUNTIF(L274:AY274,"&lt;&gt;")=0,"",SUMPRODUCT(((Recommendations[ImplStatus]="Implemented")+(Recommendations[ImplStatus]="Compensated"))*ISNUMBER(MATCH(Recommendations[Id],L274:AY274,0)))/COUNTIF(L274:AY274,"&lt;&gt;"))</f>
        <v/>
      </c>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37"/>
      <c r="AV274" s="237"/>
      <c r="AW274" s="237"/>
      <c r="AX274" s="237"/>
      <c r="AY274" s="247"/>
    </row>
    <row r="275" spans="1:51" ht="60" customHeight="1" x14ac:dyDescent="0.35">
      <c r="A275" s="243" t="s">
        <v>5767</v>
      </c>
      <c r="B275" s="231" t="s">
        <v>5768</v>
      </c>
      <c r="C275" s="231" t="s">
        <v>5769</v>
      </c>
      <c r="D275" s="231" t="s">
        <v>5770</v>
      </c>
      <c r="E275" s="231" t="s">
        <v>20</v>
      </c>
      <c r="F275" s="231" t="s">
        <v>20</v>
      </c>
      <c r="G275" s="231" t="s">
        <v>20</v>
      </c>
      <c r="H275" s="231" t="s">
        <v>5771</v>
      </c>
      <c r="I275" s="231" t="s">
        <v>20</v>
      </c>
      <c r="J275" s="231" t="s">
        <v>5772</v>
      </c>
      <c r="K275" s="234" t="str">
        <f>IF(COUNTIF(L275:AY275,"&lt;&gt;")=0,"",SUMPRODUCT(((Recommendations[ImplStatus]="Implemented")+(Recommendations[ImplStatus]="Compensated"))*ISNUMBER(MATCH(Recommendations[Id],L275:AY275,0)))/COUNTIF(L275:AY275,"&lt;&gt;"))</f>
        <v/>
      </c>
      <c r="L275" s="237"/>
      <c r="M275" s="237"/>
      <c r="N275" s="237"/>
      <c r="O275" s="237"/>
      <c r="P275" s="237"/>
      <c r="Q275" s="237"/>
      <c r="R275" s="237"/>
      <c r="S275" s="237"/>
      <c r="T275" s="237"/>
      <c r="U275" s="237"/>
      <c r="V275" s="237"/>
      <c r="W275" s="237"/>
      <c r="X275" s="237"/>
      <c r="Y275" s="237"/>
      <c r="Z275" s="237"/>
      <c r="AA275" s="237"/>
      <c r="AB275" s="237"/>
      <c r="AC275" s="237"/>
      <c r="AD275" s="237"/>
      <c r="AE275" s="237"/>
      <c r="AF275" s="237"/>
      <c r="AG275" s="237"/>
      <c r="AH275" s="237"/>
      <c r="AI275" s="237"/>
      <c r="AJ275" s="237"/>
      <c r="AK275" s="237"/>
      <c r="AL275" s="237"/>
      <c r="AM275" s="237"/>
      <c r="AN275" s="237"/>
      <c r="AO275" s="237"/>
      <c r="AP275" s="237"/>
      <c r="AQ275" s="237"/>
      <c r="AR275" s="237"/>
      <c r="AS275" s="237"/>
      <c r="AT275" s="237"/>
      <c r="AU275" s="237"/>
      <c r="AV275" s="237"/>
      <c r="AW275" s="237"/>
      <c r="AX275" s="237"/>
      <c r="AY275" s="247"/>
    </row>
    <row r="276" spans="1:51" ht="60" customHeight="1" x14ac:dyDescent="0.35">
      <c r="A276" s="243" t="s">
        <v>5773</v>
      </c>
      <c r="B276" s="231" t="s">
        <v>5774</v>
      </c>
      <c r="C276" s="231" t="s">
        <v>5775</v>
      </c>
      <c r="D276" s="231" t="s">
        <v>5776</v>
      </c>
      <c r="E276" s="231" t="s">
        <v>20</v>
      </c>
      <c r="F276" s="231" t="s">
        <v>5777</v>
      </c>
      <c r="G276" s="231" t="s">
        <v>20</v>
      </c>
      <c r="H276" s="231" t="s">
        <v>5778</v>
      </c>
      <c r="I276" s="231" t="s">
        <v>5779</v>
      </c>
      <c r="J276" s="231" t="s">
        <v>5780</v>
      </c>
      <c r="K276" s="234" t="str">
        <f>IF(COUNTIF(L276:AY276,"&lt;&gt;")=0,"",SUMPRODUCT(((Recommendations[ImplStatus]="Implemented")+(Recommendations[ImplStatus]="Compensated"))*ISNUMBER(MATCH(Recommendations[Id],L276:AY276,0)))/COUNTIF(L276:AY276,"&lt;&gt;"))</f>
        <v/>
      </c>
      <c r="L276" s="237"/>
      <c r="M276" s="237"/>
      <c r="N276" s="237"/>
      <c r="O276" s="237"/>
      <c r="P276" s="237"/>
      <c r="Q276" s="237"/>
      <c r="R276" s="237"/>
      <c r="S276" s="237"/>
      <c r="T276" s="237"/>
      <c r="U276" s="237"/>
      <c r="V276" s="237"/>
      <c r="W276" s="237"/>
      <c r="X276" s="237"/>
      <c r="Y276" s="237"/>
      <c r="Z276" s="237"/>
      <c r="AA276" s="237"/>
      <c r="AB276" s="237"/>
      <c r="AC276" s="237"/>
      <c r="AD276" s="237"/>
      <c r="AE276" s="237"/>
      <c r="AF276" s="237"/>
      <c r="AG276" s="237"/>
      <c r="AH276" s="237"/>
      <c r="AI276" s="237"/>
      <c r="AJ276" s="237"/>
      <c r="AK276" s="237"/>
      <c r="AL276" s="237"/>
      <c r="AM276" s="237"/>
      <c r="AN276" s="237"/>
      <c r="AO276" s="237"/>
      <c r="AP276" s="237"/>
      <c r="AQ276" s="237"/>
      <c r="AR276" s="237"/>
      <c r="AS276" s="237"/>
      <c r="AT276" s="237"/>
      <c r="AU276" s="237"/>
      <c r="AV276" s="237"/>
      <c r="AW276" s="237"/>
      <c r="AX276" s="237"/>
      <c r="AY276" s="247"/>
    </row>
    <row r="277" spans="1:51" ht="60" customHeight="1" outlineLevel="1" x14ac:dyDescent="0.35">
      <c r="A277" s="242" t="s">
        <v>5781</v>
      </c>
      <c r="B277" s="230" t="s">
        <v>5782</v>
      </c>
      <c r="C277" s="230"/>
      <c r="D277" s="230"/>
      <c r="E277" s="230"/>
      <c r="F277" s="230"/>
      <c r="G277" s="230"/>
      <c r="H277" s="230"/>
      <c r="I277" s="230"/>
      <c r="J277" s="230"/>
      <c r="K277" s="233" t="str">
        <f>IF(COUNTIF(L277:AY277,"&lt;&gt;")=0,"",SUMPRODUCT(((Recommendations[ImplStatus]="Implemented")+(Recommendations[ImplStatus]="Compensated"))*ISNUMBER(MATCH(Recommendations[Id],L277:AY277,0)))/COUNTIF(L277:AY277,"&lt;&gt;"))</f>
        <v/>
      </c>
      <c r="L277" s="236"/>
      <c r="M277" s="236"/>
      <c r="N277" s="236"/>
      <c r="O277" s="236"/>
      <c r="P277" s="236"/>
      <c r="Q277" s="236"/>
      <c r="R277" s="236"/>
      <c r="S277" s="236"/>
      <c r="T277" s="236"/>
      <c r="U277" s="236"/>
      <c r="V277" s="236"/>
      <c r="W277" s="236"/>
      <c r="X277" s="236"/>
      <c r="Y277" s="236"/>
      <c r="Z277" s="236"/>
      <c r="AA277" s="236"/>
      <c r="AB277" s="236"/>
      <c r="AC277" s="236"/>
      <c r="AD277" s="236"/>
      <c r="AE277" s="236"/>
      <c r="AF277" s="236"/>
      <c r="AG277" s="236"/>
      <c r="AH277" s="236"/>
      <c r="AI277" s="236"/>
      <c r="AJ277" s="236"/>
      <c r="AK277" s="236"/>
      <c r="AL277" s="236"/>
      <c r="AM277" s="236"/>
      <c r="AN277" s="236"/>
      <c r="AO277" s="236"/>
      <c r="AP277" s="236"/>
      <c r="AQ277" s="236"/>
      <c r="AR277" s="236"/>
      <c r="AS277" s="236"/>
      <c r="AT277" s="236"/>
      <c r="AU277" s="236"/>
      <c r="AV277" s="236"/>
      <c r="AW277" s="236"/>
      <c r="AX277" s="236"/>
      <c r="AY277" s="246"/>
    </row>
    <row r="278" spans="1:51" ht="60" customHeight="1" x14ac:dyDescent="0.35">
      <c r="A278" s="243" t="s">
        <v>5783</v>
      </c>
      <c r="B278" s="231" t="s">
        <v>5784</v>
      </c>
      <c r="C278" s="231" t="s">
        <v>5785</v>
      </c>
      <c r="D278" s="231" t="s">
        <v>5786</v>
      </c>
      <c r="E278" s="231" t="s">
        <v>20</v>
      </c>
      <c r="F278" s="231" t="s">
        <v>5787</v>
      </c>
      <c r="G278" s="231" t="s">
        <v>20</v>
      </c>
      <c r="H278" s="231" t="s">
        <v>5788</v>
      </c>
      <c r="I278" s="231" t="s">
        <v>20</v>
      </c>
      <c r="J278" s="231" t="s">
        <v>5789</v>
      </c>
      <c r="K278" s="234" t="str">
        <f>IF(COUNTIF(L278:AY278,"&lt;&gt;")=0,"",SUMPRODUCT(((Recommendations[ImplStatus]="Implemented")+(Recommendations[ImplStatus]="Compensated"))*ISNUMBER(MATCH(Recommendations[Id],L278:AY278,0)))/COUNTIF(L278:AY278,"&lt;&gt;"))</f>
        <v/>
      </c>
      <c r="L278" s="237"/>
      <c r="M278" s="237"/>
      <c r="N278" s="237"/>
      <c r="O278" s="237"/>
      <c r="P278" s="237"/>
      <c r="Q278" s="237"/>
      <c r="R278" s="237"/>
      <c r="S278" s="237"/>
      <c r="T278" s="237"/>
      <c r="U278" s="237"/>
      <c r="V278" s="237"/>
      <c r="W278" s="237"/>
      <c r="X278" s="237"/>
      <c r="Y278" s="237"/>
      <c r="Z278" s="237"/>
      <c r="AA278" s="237"/>
      <c r="AB278" s="237"/>
      <c r="AC278" s="237"/>
      <c r="AD278" s="237"/>
      <c r="AE278" s="237"/>
      <c r="AF278" s="237"/>
      <c r="AG278" s="237"/>
      <c r="AH278" s="237"/>
      <c r="AI278" s="237"/>
      <c r="AJ278" s="237"/>
      <c r="AK278" s="237"/>
      <c r="AL278" s="237"/>
      <c r="AM278" s="237"/>
      <c r="AN278" s="237"/>
      <c r="AO278" s="237"/>
      <c r="AP278" s="237"/>
      <c r="AQ278" s="237"/>
      <c r="AR278" s="237"/>
      <c r="AS278" s="237"/>
      <c r="AT278" s="237"/>
      <c r="AU278" s="237"/>
      <c r="AV278" s="237"/>
      <c r="AW278" s="237"/>
      <c r="AX278" s="237"/>
      <c r="AY278" s="247"/>
    </row>
    <row r="279" spans="1:51" ht="60" customHeight="1" outlineLevel="1" x14ac:dyDescent="0.35">
      <c r="A279" s="241" t="s">
        <v>5790</v>
      </c>
      <c r="B279" s="229" t="s">
        <v>5791</v>
      </c>
      <c r="C279" s="229"/>
      <c r="D279" s="229"/>
      <c r="E279" s="229"/>
      <c r="F279" s="229"/>
      <c r="G279" s="229"/>
      <c r="H279" s="229"/>
      <c r="I279" s="229"/>
      <c r="J279" s="229"/>
      <c r="K279" s="232" t="str">
        <f>IF(COUNTIF(L279:AY279,"&lt;&gt;")=0,"",SUMPRODUCT(((Recommendations[ImplStatus]="Implemented")+(Recommendations[ImplStatus]="Compensated"))*ISNUMBER(MATCH(Recommendations[Id],L279:AY279,0)))/COUNTIF(L279:AY279,"&lt;&gt;"))</f>
        <v/>
      </c>
      <c r="L279" s="235"/>
      <c r="M279" s="235"/>
      <c r="N279" s="235"/>
      <c r="O279" s="235"/>
      <c r="P279" s="235"/>
      <c r="Q279" s="235"/>
      <c r="R279" s="235"/>
      <c r="S279" s="235"/>
      <c r="T279" s="235"/>
      <c r="U279" s="235"/>
      <c r="V279" s="235"/>
      <c r="W279" s="235"/>
      <c r="X279" s="235"/>
      <c r="Y279" s="235"/>
      <c r="Z279" s="235"/>
      <c r="AA279" s="235"/>
      <c r="AB279" s="235"/>
      <c r="AC279" s="235"/>
      <c r="AD279" s="235"/>
      <c r="AE279" s="235"/>
      <c r="AF279" s="235"/>
      <c r="AG279" s="235"/>
      <c r="AH279" s="235"/>
      <c r="AI279" s="235"/>
      <c r="AJ279" s="235"/>
      <c r="AK279" s="235"/>
      <c r="AL279" s="235"/>
      <c r="AM279" s="235"/>
      <c r="AN279" s="235"/>
      <c r="AO279" s="235"/>
      <c r="AP279" s="235"/>
      <c r="AQ279" s="235"/>
      <c r="AR279" s="235"/>
      <c r="AS279" s="235"/>
      <c r="AT279" s="235"/>
      <c r="AU279" s="235"/>
      <c r="AV279" s="235"/>
      <c r="AW279" s="235"/>
      <c r="AX279" s="235"/>
      <c r="AY279" s="245"/>
    </row>
    <row r="280" spans="1:51" ht="60" customHeight="1" outlineLevel="1" x14ac:dyDescent="0.35">
      <c r="A280" s="242" t="s">
        <v>1988</v>
      </c>
      <c r="B280" s="230" t="s">
        <v>5792</v>
      </c>
      <c r="C280" s="230"/>
      <c r="D280" s="230"/>
      <c r="E280" s="230"/>
      <c r="F280" s="230"/>
      <c r="G280" s="230"/>
      <c r="H280" s="230"/>
      <c r="I280" s="230"/>
      <c r="J280" s="230"/>
      <c r="K280" s="233" t="str">
        <f>IF(COUNTIF(L280:AY280,"&lt;&gt;")=0,"",SUMPRODUCT(((Recommendations[ImplStatus]="Implemented")+(Recommendations[ImplStatus]="Compensated"))*ISNUMBER(MATCH(Recommendations[Id],L280:AY280,0)))/COUNTIF(L280:AY280,"&lt;&gt;"))</f>
        <v/>
      </c>
      <c r="L280" s="236"/>
      <c r="M280" s="236"/>
      <c r="N280" s="236"/>
      <c r="O280" s="236"/>
      <c r="P280" s="236"/>
      <c r="Q280" s="236"/>
      <c r="R280" s="236"/>
      <c r="S280" s="236"/>
      <c r="T280" s="236"/>
      <c r="U280" s="236"/>
      <c r="V280" s="236"/>
      <c r="W280" s="236"/>
      <c r="X280" s="236"/>
      <c r="Y280" s="236"/>
      <c r="Z280" s="236"/>
      <c r="AA280" s="236"/>
      <c r="AB280" s="236"/>
      <c r="AC280" s="236"/>
      <c r="AD280" s="236"/>
      <c r="AE280" s="236"/>
      <c r="AF280" s="236"/>
      <c r="AG280" s="236"/>
      <c r="AH280" s="236"/>
      <c r="AI280" s="236"/>
      <c r="AJ280" s="236"/>
      <c r="AK280" s="236"/>
      <c r="AL280" s="236"/>
      <c r="AM280" s="236"/>
      <c r="AN280" s="236"/>
      <c r="AO280" s="236"/>
      <c r="AP280" s="236"/>
      <c r="AQ280" s="236"/>
      <c r="AR280" s="236"/>
      <c r="AS280" s="236"/>
      <c r="AT280" s="236"/>
      <c r="AU280" s="236"/>
      <c r="AV280" s="236"/>
      <c r="AW280" s="236"/>
      <c r="AX280" s="236"/>
      <c r="AY280" s="246"/>
    </row>
    <row r="281" spans="1:51" ht="60" customHeight="1" x14ac:dyDescent="0.35">
      <c r="A281" s="243" t="s">
        <v>5793</v>
      </c>
      <c r="B281" s="231" t="s">
        <v>5794</v>
      </c>
      <c r="C281" s="231" t="s">
        <v>5795</v>
      </c>
      <c r="D281" s="231" t="s">
        <v>5796</v>
      </c>
      <c r="E281" s="231" t="s">
        <v>5797</v>
      </c>
      <c r="F281" s="231" t="s">
        <v>20</v>
      </c>
      <c r="G281" s="231" t="s">
        <v>20</v>
      </c>
      <c r="H281" s="231" t="s">
        <v>5798</v>
      </c>
      <c r="I281" s="231" t="s">
        <v>20</v>
      </c>
      <c r="J281" s="231" t="s">
        <v>5799</v>
      </c>
      <c r="K281" s="234" t="str">
        <f>IF(COUNTIF(L281:AY281,"&lt;&gt;")=0,"",SUMPRODUCT(((Recommendations[ImplStatus]="Implemented")+(Recommendations[ImplStatus]="Compensated"))*ISNUMBER(MATCH(Recommendations[Id],L281:AY281,0)))/COUNTIF(L281:AY281,"&lt;&gt;"))</f>
        <v/>
      </c>
      <c r="L281" s="237"/>
      <c r="M281" s="237"/>
      <c r="N281" s="237"/>
      <c r="O281" s="237"/>
      <c r="P281" s="237"/>
      <c r="Q281" s="237"/>
      <c r="R281" s="237"/>
      <c r="S281" s="237"/>
      <c r="T281" s="237"/>
      <c r="U281" s="237"/>
      <c r="V281" s="237"/>
      <c r="W281" s="237"/>
      <c r="X281" s="237"/>
      <c r="Y281" s="237"/>
      <c r="Z281" s="237"/>
      <c r="AA281" s="237"/>
      <c r="AB281" s="237"/>
      <c r="AC281" s="237"/>
      <c r="AD281" s="237"/>
      <c r="AE281" s="237"/>
      <c r="AF281" s="237"/>
      <c r="AG281" s="237"/>
      <c r="AH281" s="237"/>
      <c r="AI281" s="237"/>
      <c r="AJ281" s="237"/>
      <c r="AK281" s="237"/>
      <c r="AL281" s="237"/>
      <c r="AM281" s="237"/>
      <c r="AN281" s="237"/>
      <c r="AO281" s="237"/>
      <c r="AP281" s="237"/>
      <c r="AQ281" s="237"/>
      <c r="AR281" s="237"/>
      <c r="AS281" s="237"/>
      <c r="AT281" s="237"/>
      <c r="AU281" s="237"/>
      <c r="AV281" s="237"/>
      <c r="AW281" s="237"/>
      <c r="AX281" s="237"/>
      <c r="AY281" s="247"/>
    </row>
    <row r="282" spans="1:51" ht="60" customHeight="1" x14ac:dyDescent="0.35">
      <c r="A282" s="243" t="s">
        <v>5800</v>
      </c>
      <c r="B282" s="231" t="s">
        <v>5801</v>
      </c>
      <c r="C282" s="231" t="s">
        <v>5802</v>
      </c>
      <c r="D282" s="231" t="s">
        <v>20</v>
      </c>
      <c r="E282" s="231" t="s">
        <v>20</v>
      </c>
      <c r="F282" s="231" t="s">
        <v>20</v>
      </c>
      <c r="G282" s="231" t="s">
        <v>20</v>
      </c>
      <c r="H282" s="231" t="s">
        <v>5803</v>
      </c>
      <c r="I282" s="231" t="s">
        <v>20</v>
      </c>
      <c r="J282" s="231" t="s">
        <v>5804</v>
      </c>
      <c r="K282" s="234" t="str">
        <f>IF(COUNTIF(L282:AY282,"&lt;&gt;")=0,"",SUMPRODUCT(((Recommendations[ImplStatus]="Implemented")+(Recommendations[ImplStatus]="Compensated"))*ISNUMBER(MATCH(Recommendations[Id],L282:AY282,0)))/COUNTIF(L282:AY282,"&lt;&gt;"))</f>
        <v/>
      </c>
      <c r="L282" s="237"/>
      <c r="M282" s="237"/>
      <c r="N282" s="237"/>
      <c r="O282" s="237"/>
      <c r="P282" s="237"/>
      <c r="Q282" s="237"/>
      <c r="R282" s="237"/>
      <c r="S282" s="237"/>
      <c r="T282" s="237"/>
      <c r="U282" s="237"/>
      <c r="V282" s="237"/>
      <c r="W282" s="237"/>
      <c r="X282" s="237"/>
      <c r="Y282" s="237"/>
      <c r="Z282" s="237"/>
      <c r="AA282" s="237"/>
      <c r="AB282" s="237"/>
      <c r="AC282" s="237"/>
      <c r="AD282" s="237"/>
      <c r="AE282" s="237"/>
      <c r="AF282" s="237"/>
      <c r="AG282" s="237"/>
      <c r="AH282" s="237"/>
      <c r="AI282" s="237"/>
      <c r="AJ282" s="237"/>
      <c r="AK282" s="237"/>
      <c r="AL282" s="237"/>
      <c r="AM282" s="237"/>
      <c r="AN282" s="237"/>
      <c r="AO282" s="237"/>
      <c r="AP282" s="237"/>
      <c r="AQ282" s="237"/>
      <c r="AR282" s="237"/>
      <c r="AS282" s="237"/>
      <c r="AT282" s="237"/>
      <c r="AU282" s="237"/>
      <c r="AV282" s="237"/>
      <c r="AW282" s="237"/>
      <c r="AX282" s="237"/>
      <c r="AY282" s="247"/>
    </row>
    <row r="283" spans="1:51" ht="60" customHeight="1" x14ac:dyDescent="0.35">
      <c r="A283" s="243" t="s">
        <v>5805</v>
      </c>
      <c r="B283" s="231" t="s">
        <v>5806</v>
      </c>
      <c r="C283" s="231" t="s">
        <v>5807</v>
      </c>
      <c r="D283" s="231" t="s">
        <v>20</v>
      </c>
      <c r="E283" s="231" t="s">
        <v>20</v>
      </c>
      <c r="F283" s="231" t="s">
        <v>20</v>
      </c>
      <c r="G283" s="231" t="s">
        <v>20</v>
      </c>
      <c r="H283" s="231" t="s">
        <v>5808</v>
      </c>
      <c r="I283" s="231" t="s">
        <v>20</v>
      </c>
      <c r="J283" s="231" t="s">
        <v>5809</v>
      </c>
      <c r="K283" s="234" t="str">
        <f>IF(COUNTIF(L283:AY283,"&lt;&gt;")=0,"",SUMPRODUCT(((Recommendations[ImplStatus]="Implemented")+(Recommendations[ImplStatus]="Compensated"))*ISNUMBER(MATCH(Recommendations[Id],L283:AY283,0)))/COUNTIF(L283:AY283,"&lt;&gt;"))</f>
        <v/>
      </c>
      <c r="L283" s="237"/>
      <c r="M283" s="237"/>
      <c r="N283" s="237"/>
      <c r="O283" s="237"/>
      <c r="P283" s="237"/>
      <c r="Q283" s="237"/>
      <c r="R283" s="237"/>
      <c r="S283" s="237"/>
      <c r="T283" s="237"/>
      <c r="U283" s="237"/>
      <c r="V283" s="237"/>
      <c r="W283" s="237"/>
      <c r="X283" s="237"/>
      <c r="Y283" s="237"/>
      <c r="Z283" s="237"/>
      <c r="AA283" s="237"/>
      <c r="AB283" s="237"/>
      <c r="AC283" s="237"/>
      <c r="AD283" s="237"/>
      <c r="AE283" s="237"/>
      <c r="AF283" s="237"/>
      <c r="AG283" s="237"/>
      <c r="AH283" s="237"/>
      <c r="AI283" s="237"/>
      <c r="AJ283" s="237"/>
      <c r="AK283" s="237"/>
      <c r="AL283" s="237"/>
      <c r="AM283" s="237"/>
      <c r="AN283" s="237"/>
      <c r="AO283" s="237"/>
      <c r="AP283" s="237"/>
      <c r="AQ283" s="237"/>
      <c r="AR283" s="237"/>
      <c r="AS283" s="237"/>
      <c r="AT283" s="237"/>
      <c r="AU283" s="237"/>
      <c r="AV283" s="237"/>
      <c r="AW283" s="237"/>
      <c r="AX283" s="237"/>
      <c r="AY283" s="247"/>
    </row>
    <row r="284" spans="1:51" ht="60" customHeight="1" x14ac:dyDescent="0.35">
      <c r="A284" s="243" t="s">
        <v>5810</v>
      </c>
      <c r="B284" s="231" t="s">
        <v>5811</v>
      </c>
      <c r="C284" s="231" t="s">
        <v>5812</v>
      </c>
      <c r="D284" s="231" t="s">
        <v>5813</v>
      </c>
      <c r="E284" s="231" t="s">
        <v>20</v>
      </c>
      <c r="F284" s="231" t="s">
        <v>20</v>
      </c>
      <c r="G284" s="231" t="s">
        <v>20</v>
      </c>
      <c r="H284" s="231" t="s">
        <v>5814</v>
      </c>
      <c r="I284" s="231" t="s">
        <v>20</v>
      </c>
      <c r="J284" s="231" t="s">
        <v>5815</v>
      </c>
      <c r="K284" s="234" t="str">
        <f>IF(COUNTIF(L284:AY284,"&lt;&gt;")=0,"",SUMPRODUCT(((Recommendations[ImplStatus]="Implemented")+(Recommendations[ImplStatus]="Compensated"))*ISNUMBER(MATCH(Recommendations[Id],L284:AY284,0)))/COUNTIF(L284:AY284,"&lt;&gt;"))</f>
        <v/>
      </c>
      <c r="L284" s="237"/>
      <c r="M284" s="237"/>
      <c r="N284" s="237"/>
      <c r="O284" s="237"/>
      <c r="P284" s="237"/>
      <c r="Q284" s="237"/>
      <c r="R284" s="237"/>
      <c r="S284" s="237"/>
      <c r="T284" s="237"/>
      <c r="U284" s="237"/>
      <c r="V284" s="237"/>
      <c r="W284" s="237"/>
      <c r="X284" s="237"/>
      <c r="Y284" s="237"/>
      <c r="Z284" s="237"/>
      <c r="AA284" s="237"/>
      <c r="AB284" s="237"/>
      <c r="AC284" s="237"/>
      <c r="AD284" s="237"/>
      <c r="AE284" s="237"/>
      <c r="AF284" s="237"/>
      <c r="AG284" s="237"/>
      <c r="AH284" s="237"/>
      <c r="AI284" s="237"/>
      <c r="AJ284" s="237"/>
      <c r="AK284" s="237"/>
      <c r="AL284" s="237"/>
      <c r="AM284" s="237"/>
      <c r="AN284" s="237"/>
      <c r="AO284" s="237"/>
      <c r="AP284" s="237"/>
      <c r="AQ284" s="237"/>
      <c r="AR284" s="237"/>
      <c r="AS284" s="237"/>
      <c r="AT284" s="237"/>
      <c r="AU284" s="237"/>
      <c r="AV284" s="237"/>
      <c r="AW284" s="237"/>
      <c r="AX284" s="237"/>
      <c r="AY284" s="247"/>
    </row>
    <row r="285" spans="1:51" ht="60" customHeight="1" outlineLevel="1" x14ac:dyDescent="0.35">
      <c r="A285" s="242" t="s">
        <v>1992</v>
      </c>
      <c r="B285" s="230" t="s">
        <v>5816</v>
      </c>
      <c r="C285" s="230"/>
      <c r="D285" s="230"/>
      <c r="E285" s="230"/>
      <c r="F285" s="230"/>
      <c r="G285" s="230"/>
      <c r="H285" s="230"/>
      <c r="I285" s="230"/>
      <c r="J285" s="230"/>
      <c r="K285" s="233" t="str">
        <f>IF(COUNTIF(L285:AY285,"&lt;&gt;")=0,"",SUMPRODUCT(((Recommendations[ImplStatus]="Implemented")+(Recommendations[ImplStatus]="Compensated"))*ISNUMBER(MATCH(Recommendations[Id],L285:AY285,0)))/COUNTIF(L285:AY285,"&lt;&gt;"))</f>
        <v/>
      </c>
      <c r="L285" s="236"/>
      <c r="M285" s="236"/>
      <c r="N285" s="236"/>
      <c r="O285" s="236"/>
      <c r="P285" s="236"/>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6"/>
      <c r="AP285" s="236"/>
      <c r="AQ285" s="236"/>
      <c r="AR285" s="236"/>
      <c r="AS285" s="236"/>
      <c r="AT285" s="236"/>
      <c r="AU285" s="236"/>
      <c r="AV285" s="236"/>
      <c r="AW285" s="236"/>
      <c r="AX285" s="236"/>
      <c r="AY285" s="246"/>
    </row>
    <row r="286" spans="1:51" ht="60" customHeight="1" x14ac:dyDescent="0.35">
      <c r="A286" s="243" t="s">
        <v>5817</v>
      </c>
      <c r="B286" s="231" t="s">
        <v>5818</v>
      </c>
      <c r="C286" s="231" t="s">
        <v>5819</v>
      </c>
      <c r="D286" s="231" t="s">
        <v>5820</v>
      </c>
      <c r="E286" s="231" t="s">
        <v>20</v>
      </c>
      <c r="F286" s="231" t="s">
        <v>20</v>
      </c>
      <c r="G286" s="231" t="s">
        <v>20</v>
      </c>
      <c r="H286" s="231" t="s">
        <v>5821</v>
      </c>
      <c r="I286" s="231" t="s">
        <v>5822</v>
      </c>
      <c r="J286" s="231" t="s">
        <v>5823</v>
      </c>
      <c r="K286" s="234" t="str">
        <f>IF(COUNTIF(L286:AY286,"&lt;&gt;")=0,"",SUMPRODUCT(((Recommendations[ImplStatus]="Implemented")+(Recommendations[ImplStatus]="Compensated"))*ISNUMBER(MATCH(Recommendations[Id],L286:AY286,0)))/COUNTIF(L286:AY286,"&lt;&gt;"))</f>
        <v/>
      </c>
      <c r="L286" s="237"/>
      <c r="M286" s="237"/>
      <c r="N286" s="237"/>
      <c r="O286" s="237"/>
      <c r="P286" s="237"/>
      <c r="Q286" s="237"/>
      <c r="R286" s="237"/>
      <c r="S286" s="237"/>
      <c r="T286" s="237"/>
      <c r="U286" s="237"/>
      <c r="V286" s="237"/>
      <c r="W286" s="237"/>
      <c r="X286" s="237"/>
      <c r="Y286" s="237"/>
      <c r="Z286" s="237"/>
      <c r="AA286" s="237"/>
      <c r="AB286" s="237"/>
      <c r="AC286" s="237"/>
      <c r="AD286" s="237"/>
      <c r="AE286" s="237"/>
      <c r="AF286" s="237"/>
      <c r="AG286" s="237"/>
      <c r="AH286" s="237"/>
      <c r="AI286" s="237"/>
      <c r="AJ286" s="237"/>
      <c r="AK286" s="237"/>
      <c r="AL286" s="237"/>
      <c r="AM286" s="237"/>
      <c r="AN286" s="237"/>
      <c r="AO286" s="237"/>
      <c r="AP286" s="237"/>
      <c r="AQ286" s="237"/>
      <c r="AR286" s="237"/>
      <c r="AS286" s="237"/>
      <c r="AT286" s="237"/>
      <c r="AU286" s="237"/>
      <c r="AV286" s="237"/>
      <c r="AW286" s="237"/>
      <c r="AX286" s="237"/>
      <c r="AY286" s="247"/>
    </row>
    <row r="287" spans="1:51" ht="60" customHeight="1" outlineLevel="1" x14ac:dyDescent="0.35">
      <c r="A287" s="242" t="s">
        <v>1996</v>
      </c>
      <c r="B287" s="230" t="s">
        <v>5824</v>
      </c>
      <c r="C287" s="230"/>
      <c r="D287" s="230"/>
      <c r="E287" s="230"/>
      <c r="F287" s="230"/>
      <c r="G287" s="230"/>
      <c r="H287" s="230"/>
      <c r="I287" s="230"/>
      <c r="J287" s="230"/>
      <c r="K287" s="233" t="str">
        <f>IF(COUNTIF(L287:AY287,"&lt;&gt;")=0,"",SUMPRODUCT(((Recommendations[ImplStatus]="Implemented")+(Recommendations[ImplStatus]="Compensated"))*ISNUMBER(MATCH(Recommendations[Id],L287:AY287,0)))/COUNTIF(L287:AY287,"&lt;&gt;"))</f>
        <v/>
      </c>
      <c r="L287" s="236"/>
      <c r="M287" s="236"/>
      <c r="N287" s="236"/>
      <c r="O287" s="236"/>
      <c r="P287" s="236"/>
      <c r="Q287" s="236"/>
      <c r="R287" s="236"/>
      <c r="S287" s="236"/>
      <c r="T287" s="236"/>
      <c r="U287" s="236"/>
      <c r="V287" s="236"/>
      <c r="W287" s="236"/>
      <c r="X287" s="236"/>
      <c r="Y287" s="236"/>
      <c r="Z287" s="236"/>
      <c r="AA287" s="236"/>
      <c r="AB287" s="236"/>
      <c r="AC287" s="236"/>
      <c r="AD287" s="236"/>
      <c r="AE287" s="236"/>
      <c r="AF287" s="236"/>
      <c r="AG287" s="236"/>
      <c r="AH287" s="236"/>
      <c r="AI287" s="236"/>
      <c r="AJ287" s="236"/>
      <c r="AK287" s="236"/>
      <c r="AL287" s="236"/>
      <c r="AM287" s="236"/>
      <c r="AN287" s="236"/>
      <c r="AO287" s="236"/>
      <c r="AP287" s="236"/>
      <c r="AQ287" s="236"/>
      <c r="AR287" s="236"/>
      <c r="AS287" s="236"/>
      <c r="AT287" s="236"/>
      <c r="AU287" s="236"/>
      <c r="AV287" s="236"/>
      <c r="AW287" s="236"/>
      <c r="AX287" s="236"/>
      <c r="AY287" s="246"/>
    </row>
    <row r="288" spans="1:51" ht="60" customHeight="1" x14ac:dyDescent="0.35">
      <c r="A288" s="243" t="s">
        <v>5825</v>
      </c>
      <c r="B288" s="231" t="s">
        <v>5826</v>
      </c>
      <c r="C288" s="231" t="s">
        <v>5827</v>
      </c>
      <c r="D288" s="231" t="s">
        <v>5828</v>
      </c>
      <c r="E288" s="231" t="s">
        <v>5829</v>
      </c>
      <c r="F288" s="231" t="s">
        <v>5830</v>
      </c>
      <c r="G288" s="231" t="s">
        <v>5831</v>
      </c>
      <c r="H288" s="231" t="s">
        <v>5832</v>
      </c>
      <c r="I288" s="231" t="s">
        <v>4813</v>
      </c>
      <c r="J288" s="231" t="s">
        <v>5833</v>
      </c>
      <c r="K288" s="234" t="str">
        <f>IF(COUNTIF(L288:AY288,"&lt;&gt;")=0,"",SUMPRODUCT(((Recommendations[ImplStatus]="Implemented")+(Recommendations[ImplStatus]="Compensated"))*ISNUMBER(MATCH(Recommendations[Id],L288:AY288,0)))/COUNTIF(L288:AY288,"&lt;&gt;"))</f>
        <v/>
      </c>
      <c r="L288" s="237"/>
      <c r="M288" s="237"/>
      <c r="N288" s="237"/>
      <c r="O288" s="237"/>
      <c r="P288" s="237"/>
      <c r="Q288" s="237"/>
      <c r="R288" s="237"/>
      <c r="S288" s="237"/>
      <c r="T288" s="237"/>
      <c r="U288" s="237"/>
      <c r="V288" s="237"/>
      <c r="W288" s="237"/>
      <c r="X288" s="237"/>
      <c r="Y288" s="237"/>
      <c r="Z288" s="237"/>
      <c r="AA288" s="237"/>
      <c r="AB288" s="237"/>
      <c r="AC288" s="237"/>
      <c r="AD288" s="237"/>
      <c r="AE288" s="237"/>
      <c r="AF288" s="237"/>
      <c r="AG288" s="237"/>
      <c r="AH288" s="237"/>
      <c r="AI288" s="237"/>
      <c r="AJ288" s="237"/>
      <c r="AK288" s="237"/>
      <c r="AL288" s="237"/>
      <c r="AM288" s="237"/>
      <c r="AN288" s="237"/>
      <c r="AO288" s="237"/>
      <c r="AP288" s="237"/>
      <c r="AQ288" s="237"/>
      <c r="AR288" s="237"/>
      <c r="AS288" s="237"/>
      <c r="AT288" s="237"/>
      <c r="AU288" s="237"/>
      <c r="AV288" s="237"/>
      <c r="AW288" s="237"/>
      <c r="AX288" s="237"/>
      <c r="AY288" s="247"/>
    </row>
    <row r="289" spans="1:51" ht="60" customHeight="1" x14ac:dyDescent="0.35">
      <c r="A289" s="243" t="s">
        <v>5834</v>
      </c>
      <c r="B289" s="231" t="s">
        <v>5835</v>
      </c>
      <c r="C289" s="231" t="s">
        <v>5836</v>
      </c>
      <c r="D289" s="231" t="s">
        <v>20</v>
      </c>
      <c r="E289" s="231" t="s">
        <v>5829</v>
      </c>
      <c r="F289" s="231" t="s">
        <v>20</v>
      </c>
      <c r="G289" s="231" t="s">
        <v>5837</v>
      </c>
      <c r="H289" s="231" t="s">
        <v>5838</v>
      </c>
      <c r="I289" s="231" t="s">
        <v>5839</v>
      </c>
      <c r="J289" s="231" t="s">
        <v>5840</v>
      </c>
      <c r="K289" s="234" t="str">
        <f>IF(COUNTIF(L289:AY289,"&lt;&gt;")=0,"",SUMPRODUCT(((Recommendations[ImplStatus]="Implemented")+(Recommendations[ImplStatus]="Compensated"))*ISNUMBER(MATCH(Recommendations[Id],L289:AY289,0)))/COUNTIF(L289:AY289,"&lt;&gt;"))</f>
        <v/>
      </c>
      <c r="L289" s="237"/>
      <c r="M289" s="237"/>
      <c r="N289" s="237"/>
      <c r="O289" s="237"/>
      <c r="P289" s="237"/>
      <c r="Q289" s="237"/>
      <c r="R289" s="237"/>
      <c r="S289" s="237"/>
      <c r="T289" s="237"/>
      <c r="U289" s="237"/>
      <c r="V289" s="237"/>
      <c r="W289" s="237"/>
      <c r="X289" s="237"/>
      <c r="Y289" s="237"/>
      <c r="Z289" s="237"/>
      <c r="AA289" s="237"/>
      <c r="AB289" s="237"/>
      <c r="AC289" s="237"/>
      <c r="AD289" s="237"/>
      <c r="AE289" s="237"/>
      <c r="AF289" s="237"/>
      <c r="AG289" s="237"/>
      <c r="AH289" s="237"/>
      <c r="AI289" s="237"/>
      <c r="AJ289" s="237"/>
      <c r="AK289" s="237"/>
      <c r="AL289" s="237"/>
      <c r="AM289" s="237"/>
      <c r="AN289" s="237"/>
      <c r="AO289" s="237"/>
      <c r="AP289" s="237"/>
      <c r="AQ289" s="237"/>
      <c r="AR289" s="237"/>
      <c r="AS289" s="237"/>
      <c r="AT289" s="237"/>
      <c r="AU289" s="237"/>
      <c r="AV289" s="237"/>
      <c r="AW289" s="237"/>
      <c r="AX289" s="237"/>
      <c r="AY289" s="247"/>
    </row>
    <row r="290" spans="1:51" ht="60" customHeight="1" x14ac:dyDescent="0.35">
      <c r="A290" s="243" t="s">
        <v>5841</v>
      </c>
      <c r="B290" s="231" t="s">
        <v>5842</v>
      </c>
      <c r="C290" s="231" t="s">
        <v>5843</v>
      </c>
      <c r="D290" s="231" t="s">
        <v>20</v>
      </c>
      <c r="E290" s="231" t="s">
        <v>5844</v>
      </c>
      <c r="F290" s="231" t="s">
        <v>20</v>
      </c>
      <c r="G290" s="231" t="s">
        <v>5845</v>
      </c>
      <c r="H290" s="231" t="s">
        <v>5846</v>
      </c>
      <c r="I290" s="231" t="s">
        <v>5847</v>
      </c>
      <c r="J290" s="231" t="s">
        <v>5848</v>
      </c>
      <c r="K290" s="234" t="str">
        <f>IF(COUNTIF(L290:AY290,"&lt;&gt;")=0,"",SUMPRODUCT(((Recommendations[ImplStatus]="Implemented")+(Recommendations[ImplStatus]="Compensated"))*ISNUMBER(MATCH(Recommendations[Id],L290:AY290,0)))/COUNTIF(L290:AY290,"&lt;&gt;"))</f>
        <v/>
      </c>
      <c r="L290" s="237"/>
      <c r="M290" s="237"/>
      <c r="N290" s="237"/>
      <c r="O290" s="237"/>
      <c r="P290" s="237"/>
      <c r="Q290" s="237"/>
      <c r="R290" s="237"/>
      <c r="S290" s="237"/>
      <c r="T290" s="237"/>
      <c r="U290" s="237"/>
      <c r="V290" s="237"/>
      <c r="W290" s="237"/>
      <c r="X290" s="237"/>
      <c r="Y290" s="237"/>
      <c r="Z290" s="237"/>
      <c r="AA290" s="237"/>
      <c r="AB290" s="237"/>
      <c r="AC290" s="237"/>
      <c r="AD290" s="237"/>
      <c r="AE290" s="237"/>
      <c r="AF290" s="237"/>
      <c r="AG290" s="237"/>
      <c r="AH290" s="237"/>
      <c r="AI290" s="237"/>
      <c r="AJ290" s="237"/>
      <c r="AK290" s="237"/>
      <c r="AL290" s="237"/>
      <c r="AM290" s="237"/>
      <c r="AN290" s="237"/>
      <c r="AO290" s="237"/>
      <c r="AP290" s="237"/>
      <c r="AQ290" s="237"/>
      <c r="AR290" s="237"/>
      <c r="AS290" s="237"/>
      <c r="AT290" s="237"/>
      <c r="AU290" s="237"/>
      <c r="AV290" s="237"/>
      <c r="AW290" s="237"/>
      <c r="AX290" s="237"/>
      <c r="AY290" s="247"/>
    </row>
    <row r="291" spans="1:51" ht="60" customHeight="1" x14ac:dyDescent="0.35">
      <c r="A291" s="243" t="s">
        <v>5849</v>
      </c>
      <c r="B291" s="231" t="s">
        <v>5850</v>
      </c>
      <c r="C291" s="231" t="s">
        <v>5851</v>
      </c>
      <c r="D291" s="231" t="s">
        <v>20</v>
      </c>
      <c r="E291" s="231" t="s">
        <v>20</v>
      </c>
      <c r="F291" s="231" t="s">
        <v>20</v>
      </c>
      <c r="G291" s="231" t="s">
        <v>20</v>
      </c>
      <c r="H291" s="231" t="s">
        <v>5852</v>
      </c>
      <c r="I291" s="231" t="s">
        <v>4813</v>
      </c>
      <c r="J291" s="231" t="s">
        <v>5853</v>
      </c>
      <c r="K291" s="234" t="str">
        <f>IF(COUNTIF(L291:AY291,"&lt;&gt;")=0,"",SUMPRODUCT(((Recommendations[ImplStatus]="Implemented")+(Recommendations[ImplStatus]="Compensated"))*ISNUMBER(MATCH(Recommendations[Id],L291:AY291,0)))/COUNTIF(L291:AY291,"&lt;&gt;"))</f>
        <v/>
      </c>
      <c r="L291" s="237"/>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7"/>
      <c r="AI291" s="237"/>
      <c r="AJ291" s="237"/>
      <c r="AK291" s="237"/>
      <c r="AL291" s="237"/>
      <c r="AM291" s="237"/>
      <c r="AN291" s="237"/>
      <c r="AO291" s="237"/>
      <c r="AP291" s="237"/>
      <c r="AQ291" s="237"/>
      <c r="AR291" s="237"/>
      <c r="AS291" s="237"/>
      <c r="AT291" s="237"/>
      <c r="AU291" s="237"/>
      <c r="AV291" s="237"/>
      <c r="AW291" s="237"/>
      <c r="AX291" s="237"/>
      <c r="AY291" s="247"/>
    </row>
    <row r="292" spans="1:51" ht="60" customHeight="1" outlineLevel="1" x14ac:dyDescent="0.35">
      <c r="A292" s="242" t="s">
        <v>2000</v>
      </c>
      <c r="B292" s="230" t="s">
        <v>5854</v>
      </c>
      <c r="C292" s="230"/>
      <c r="D292" s="230"/>
      <c r="E292" s="230"/>
      <c r="F292" s="230"/>
      <c r="G292" s="230"/>
      <c r="H292" s="230"/>
      <c r="I292" s="230"/>
      <c r="J292" s="230"/>
      <c r="K292" s="233" t="str">
        <f>IF(COUNTIF(L292:AY292,"&lt;&gt;")=0,"",SUMPRODUCT(((Recommendations[ImplStatus]="Implemented")+(Recommendations[ImplStatus]="Compensated"))*ISNUMBER(MATCH(Recommendations[Id],L292:AY292,0)))/COUNTIF(L292:AY292,"&lt;&gt;"))</f>
        <v/>
      </c>
      <c r="L292" s="236"/>
      <c r="M292" s="236"/>
      <c r="N292" s="236"/>
      <c r="O292" s="236"/>
      <c r="P292" s="236"/>
      <c r="Q292" s="236"/>
      <c r="R292" s="236"/>
      <c r="S292" s="236"/>
      <c r="T292" s="236"/>
      <c r="U292" s="236"/>
      <c r="V292" s="236"/>
      <c r="W292" s="236"/>
      <c r="X292" s="236"/>
      <c r="Y292" s="236"/>
      <c r="Z292" s="236"/>
      <c r="AA292" s="236"/>
      <c r="AB292" s="236"/>
      <c r="AC292" s="236"/>
      <c r="AD292" s="236"/>
      <c r="AE292" s="236"/>
      <c r="AF292" s="236"/>
      <c r="AG292" s="236"/>
      <c r="AH292" s="236"/>
      <c r="AI292" s="236"/>
      <c r="AJ292" s="236"/>
      <c r="AK292" s="236"/>
      <c r="AL292" s="236"/>
      <c r="AM292" s="236"/>
      <c r="AN292" s="236"/>
      <c r="AO292" s="236"/>
      <c r="AP292" s="236"/>
      <c r="AQ292" s="236"/>
      <c r="AR292" s="236"/>
      <c r="AS292" s="236"/>
      <c r="AT292" s="236"/>
      <c r="AU292" s="236"/>
      <c r="AV292" s="236"/>
      <c r="AW292" s="236"/>
      <c r="AX292" s="236"/>
      <c r="AY292" s="246"/>
    </row>
    <row r="293" spans="1:51" ht="60" customHeight="1" x14ac:dyDescent="0.35">
      <c r="A293" s="243" t="s">
        <v>5855</v>
      </c>
      <c r="B293" s="231" t="s">
        <v>5856</v>
      </c>
      <c r="C293" s="231" t="s">
        <v>5857</v>
      </c>
      <c r="D293" s="231" t="s">
        <v>5858</v>
      </c>
      <c r="E293" s="231" t="s">
        <v>20</v>
      </c>
      <c r="F293" s="231" t="s">
        <v>20</v>
      </c>
      <c r="G293" s="231" t="s">
        <v>20</v>
      </c>
      <c r="H293" s="231" t="s">
        <v>5859</v>
      </c>
      <c r="I293" s="231" t="s">
        <v>5860</v>
      </c>
      <c r="J293" s="231" t="s">
        <v>5861</v>
      </c>
      <c r="K293" s="234" t="str">
        <f>IF(COUNTIF(L293:AY293,"&lt;&gt;")=0,"",SUMPRODUCT(((Recommendations[ImplStatus]="Implemented")+(Recommendations[ImplStatus]="Compensated"))*ISNUMBER(MATCH(Recommendations[Id],L293:AY293,0)))/COUNTIF(L293:AY293,"&lt;&gt;"))</f>
        <v/>
      </c>
      <c r="L293" s="237"/>
      <c r="M293" s="237"/>
      <c r="N293" s="237"/>
      <c r="O293" s="237"/>
      <c r="P293" s="237"/>
      <c r="Q293" s="237"/>
      <c r="R293" s="237"/>
      <c r="S293" s="237"/>
      <c r="T293" s="237"/>
      <c r="U293" s="237"/>
      <c r="V293" s="237"/>
      <c r="W293" s="237"/>
      <c r="X293" s="237"/>
      <c r="Y293" s="237"/>
      <c r="Z293" s="237"/>
      <c r="AA293" s="237"/>
      <c r="AB293" s="237"/>
      <c r="AC293" s="237"/>
      <c r="AD293" s="237"/>
      <c r="AE293" s="237"/>
      <c r="AF293" s="237"/>
      <c r="AG293" s="237"/>
      <c r="AH293" s="237"/>
      <c r="AI293" s="237"/>
      <c r="AJ293" s="237"/>
      <c r="AK293" s="237"/>
      <c r="AL293" s="237"/>
      <c r="AM293" s="237"/>
      <c r="AN293" s="237"/>
      <c r="AO293" s="237"/>
      <c r="AP293" s="237"/>
      <c r="AQ293" s="237"/>
      <c r="AR293" s="237"/>
      <c r="AS293" s="237"/>
      <c r="AT293" s="237"/>
      <c r="AU293" s="237"/>
      <c r="AV293" s="237"/>
      <c r="AW293" s="237"/>
      <c r="AX293" s="237"/>
      <c r="AY293" s="247"/>
    </row>
    <row r="294" spans="1:51" ht="60" customHeight="1" x14ac:dyDescent="0.35">
      <c r="A294" s="243" t="s">
        <v>5862</v>
      </c>
      <c r="B294" s="231" t="s">
        <v>5863</v>
      </c>
      <c r="C294" s="231" t="s">
        <v>5864</v>
      </c>
      <c r="D294" s="231" t="s">
        <v>5858</v>
      </c>
      <c r="E294" s="231" t="s">
        <v>20</v>
      </c>
      <c r="F294" s="231" t="s">
        <v>5865</v>
      </c>
      <c r="G294" s="231" t="s">
        <v>20</v>
      </c>
      <c r="H294" s="231" t="s">
        <v>5866</v>
      </c>
      <c r="I294" s="231" t="s">
        <v>4783</v>
      </c>
      <c r="J294" s="231" t="s">
        <v>5867</v>
      </c>
      <c r="K294" s="234" t="str">
        <f>IF(COUNTIF(L294:AY294,"&lt;&gt;")=0,"",SUMPRODUCT(((Recommendations[ImplStatus]="Implemented")+(Recommendations[ImplStatus]="Compensated"))*ISNUMBER(MATCH(Recommendations[Id],L294:AY294,0)))/COUNTIF(L294:AY294,"&lt;&gt;"))</f>
        <v/>
      </c>
      <c r="L294" s="237"/>
      <c r="M294" s="237"/>
      <c r="N294" s="237"/>
      <c r="O294" s="237"/>
      <c r="P294" s="237"/>
      <c r="Q294" s="237"/>
      <c r="R294" s="237"/>
      <c r="S294" s="237"/>
      <c r="T294" s="237"/>
      <c r="U294" s="237"/>
      <c r="V294" s="237"/>
      <c r="W294" s="237"/>
      <c r="X294" s="237"/>
      <c r="Y294" s="237"/>
      <c r="Z294" s="237"/>
      <c r="AA294" s="237"/>
      <c r="AB294" s="237"/>
      <c r="AC294" s="237"/>
      <c r="AD294" s="237"/>
      <c r="AE294" s="237"/>
      <c r="AF294" s="237"/>
      <c r="AG294" s="237"/>
      <c r="AH294" s="237"/>
      <c r="AI294" s="237"/>
      <c r="AJ294" s="237"/>
      <c r="AK294" s="237"/>
      <c r="AL294" s="237"/>
      <c r="AM294" s="237"/>
      <c r="AN294" s="237"/>
      <c r="AO294" s="237"/>
      <c r="AP294" s="237"/>
      <c r="AQ294" s="237"/>
      <c r="AR294" s="237"/>
      <c r="AS294" s="237"/>
      <c r="AT294" s="237"/>
      <c r="AU294" s="237"/>
      <c r="AV294" s="237"/>
      <c r="AW294" s="237"/>
      <c r="AX294" s="237"/>
      <c r="AY294" s="247"/>
    </row>
    <row r="295" spans="1:51" ht="60" customHeight="1" x14ac:dyDescent="0.35">
      <c r="A295" s="243" t="s">
        <v>5868</v>
      </c>
      <c r="B295" s="231" t="s">
        <v>5869</v>
      </c>
      <c r="C295" s="231" t="s">
        <v>5870</v>
      </c>
      <c r="D295" s="231" t="s">
        <v>5871</v>
      </c>
      <c r="E295" s="231" t="s">
        <v>20</v>
      </c>
      <c r="F295" s="231" t="s">
        <v>20</v>
      </c>
      <c r="G295" s="231" t="s">
        <v>20</v>
      </c>
      <c r="H295" s="231" t="s">
        <v>5872</v>
      </c>
      <c r="I295" s="231" t="s">
        <v>4783</v>
      </c>
      <c r="J295" s="231" t="s">
        <v>5873</v>
      </c>
      <c r="K295" s="234" t="str">
        <f>IF(COUNTIF(L295:AY295,"&lt;&gt;")=0,"",SUMPRODUCT(((Recommendations[ImplStatus]="Implemented")+(Recommendations[ImplStatus]="Compensated"))*ISNUMBER(MATCH(Recommendations[Id],L295:AY295,0)))/COUNTIF(L295:AY295,"&lt;&gt;"))</f>
        <v/>
      </c>
      <c r="L295" s="237"/>
      <c r="M295" s="237"/>
      <c r="N295" s="237"/>
      <c r="O295" s="237"/>
      <c r="P295" s="237"/>
      <c r="Q295" s="237"/>
      <c r="R295" s="237"/>
      <c r="S295" s="237"/>
      <c r="T295" s="237"/>
      <c r="U295" s="237"/>
      <c r="V295" s="237"/>
      <c r="W295" s="237"/>
      <c r="X295" s="237"/>
      <c r="Y295" s="237"/>
      <c r="Z295" s="237"/>
      <c r="AA295" s="237"/>
      <c r="AB295" s="237"/>
      <c r="AC295" s="237"/>
      <c r="AD295" s="237"/>
      <c r="AE295" s="237"/>
      <c r="AF295" s="237"/>
      <c r="AG295" s="237"/>
      <c r="AH295" s="237"/>
      <c r="AI295" s="237"/>
      <c r="AJ295" s="237"/>
      <c r="AK295" s="237"/>
      <c r="AL295" s="237"/>
      <c r="AM295" s="237"/>
      <c r="AN295" s="237"/>
      <c r="AO295" s="237"/>
      <c r="AP295" s="237"/>
      <c r="AQ295" s="237"/>
      <c r="AR295" s="237"/>
      <c r="AS295" s="237"/>
      <c r="AT295" s="237"/>
      <c r="AU295" s="237"/>
      <c r="AV295" s="237"/>
      <c r="AW295" s="237"/>
      <c r="AX295" s="237"/>
      <c r="AY295" s="247"/>
    </row>
    <row r="296" spans="1:51" ht="60" customHeight="1" outlineLevel="1" x14ac:dyDescent="0.35">
      <c r="A296" s="242" t="s">
        <v>2004</v>
      </c>
      <c r="B296" s="230" t="s">
        <v>5874</v>
      </c>
      <c r="C296" s="230"/>
      <c r="D296" s="230"/>
      <c r="E296" s="230"/>
      <c r="F296" s="230"/>
      <c r="G296" s="230"/>
      <c r="H296" s="230"/>
      <c r="I296" s="230"/>
      <c r="J296" s="230"/>
      <c r="K296" s="233" t="str">
        <f>IF(COUNTIF(L296:AY296,"&lt;&gt;")=0,"",SUMPRODUCT(((Recommendations[ImplStatus]="Implemented")+(Recommendations[ImplStatus]="Compensated"))*ISNUMBER(MATCH(Recommendations[Id],L296:AY296,0)))/COUNTIF(L296:AY296,"&lt;&gt;"))</f>
        <v/>
      </c>
      <c r="L296" s="236"/>
      <c r="M296" s="236"/>
      <c r="N296" s="236"/>
      <c r="O296" s="236"/>
      <c r="P296" s="236"/>
      <c r="Q296" s="236"/>
      <c r="R296" s="236"/>
      <c r="S296" s="236"/>
      <c r="T296" s="236"/>
      <c r="U296" s="236"/>
      <c r="V296" s="236"/>
      <c r="W296" s="236"/>
      <c r="X296" s="236"/>
      <c r="Y296" s="236"/>
      <c r="Z296" s="236"/>
      <c r="AA296" s="236"/>
      <c r="AB296" s="236"/>
      <c r="AC296" s="236"/>
      <c r="AD296" s="236"/>
      <c r="AE296" s="236"/>
      <c r="AF296" s="236"/>
      <c r="AG296" s="236"/>
      <c r="AH296" s="236"/>
      <c r="AI296" s="236"/>
      <c r="AJ296" s="236"/>
      <c r="AK296" s="236"/>
      <c r="AL296" s="236"/>
      <c r="AM296" s="236"/>
      <c r="AN296" s="236"/>
      <c r="AO296" s="236"/>
      <c r="AP296" s="236"/>
      <c r="AQ296" s="236"/>
      <c r="AR296" s="236"/>
      <c r="AS296" s="236"/>
      <c r="AT296" s="236"/>
      <c r="AU296" s="236"/>
      <c r="AV296" s="236"/>
      <c r="AW296" s="236"/>
      <c r="AX296" s="236"/>
      <c r="AY296" s="246"/>
    </row>
    <row r="297" spans="1:51" ht="60" customHeight="1" x14ac:dyDescent="0.35">
      <c r="A297" s="243" t="s">
        <v>5875</v>
      </c>
      <c r="B297" s="231" t="s">
        <v>5876</v>
      </c>
      <c r="C297" s="231" t="s">
        <v>5877</v>
      </c>
      <c r="D297" s="231" t="s">
        <v>5871</v>
      </c>
      <c r="E297" s="231" t="s">
        <v>20</v>
      </c>
      <c r="F297" s="231" t="s">
        <v>5878</v>
      </c>
      <c r="G297" s="231" t="s">
        <v>20</v>
      </c>
      <c r="H297" s="231" t="s">
        <v>5879</v>
      </c>
      <c r="I297" s="231" t="s">
        <v>20</v>
      </c>
      <c r="J297" s="231" t="s">
        <v>5880</v>
      </c>
      <c r="K297" s="234" t="str">
        <f>IF(COUNTIF(L297:AY297,"&lt;&gt;")=0,"",SUMPRODUCT(((Recommendations[ImplStatus]="Implemented")+(Recommendations[ImplStatus]="Compensated"))*ISNUMBER(MATCH(Recommendations[Id],L297:AY297,0)))/COUNTIF(L297:AY297,"&lt;&gt;"))</f>
        <v/>
      </c>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7"/>
      <c r="AP297" s="237"/>
      <c r="AQ297" s="237"/>
      <c r="AR297" s="237"/>
      <c r="AS297" s="237"/>
      <c r="AT297" s="237"/>
      <c r="AU297" s="237"/>
      <c r="AV297" s="237"/>
      <c r="AW297" s="237"/>
      <c r="AX297" s="237"/>
      <c r="AY297" s="247"/>
    </row>
    <row r="298" spans="1:51" ht="60" customHeight="1" x14ac:dyDescent="0.35">
      <c r="A298" s="243" t="s">
        <v>5881</v>
      </c>
      <c r="B298" s="231" t="s">
        <v>5882</v>
      </c>
      <c r="C298" s="231" t="s">
        <v>5883</v>
      </c>
      <c r="D298" s="231" t="s">
        <v>5884</v>
      </c>
      <c r="E298" s="231" t="s">
        <v>20</v>
      </c>
      <c r="F298" s="231" t="s">
        <v>20</v>
      </c>
      <c r="G298" s="231" t="s">
        <v>5885</v>
      </c>
      <c r="H298" s="231" t="s">
        <v>5886</v>
      </c>
      <c r="I298" s="231" t="s">
        <v>5886</v>
      </c>
      <c r="J298" s="231" t="s">
        <v>5887</v>
      </c>
      <c r="K298" s="234" t="str">
        <f>IF(COUNTIF(L298:AY298,"&lt;&gt;")=0,"",SUMPRODUCT(((Recommendations[ImplStatus]="Implemented")+(Recommendations[ImplStatus]="Compensated"))*ISNUMBER(MATCH(Recommendations[Id],L298:AY298,0)))/COUNTIF(L298:AY298,"&lt;&gt;"))</f>
        <v/>
      </c>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7"/>
      <c r="AI298" s="237"/>
      <c r="AJ298" s="237"/>
      <c r="AK298" s="237"/>
      <c r="AL298" s="237"/>
      <c r="AM298" s="237"/>
      <c r="AN298" s="237"/>
      <c r="AO298" s="237"/>
      <c r="AP298" s="237"/>
      <c r="AQ298" s="237"/>
      <c r="AR298" s="237"/>
      <c r="AS298" s="237"/>
      <c r="AT298" s="237"/>
      <c r="AU298" s="237"/>
      <c r="AV298" s="237"/>
      <c r="AW298" s="237"/>
      <c r="AX298" s="237"/>
      <c r="AY298" s="247"/>
    </row>
    <row r="299" spans="1:51" ht="60" customHeight="1" x14ac:dyDescent="0.35">
      <c r="A299" s="243" t="s">
        <v>5888</v>
      </c>
      <c r="B299" s="231" t="s">
        <v>5889</v>
      </c>
      <c r="C299" s="231" t="s">
        <v>5890</v>
      </c>
      <c r="D299" s="231" t="s">
        <v>20</v>
      </c>
      <c r="E299" s="231" t="s">
        <v>20</v>
      </c>
      <c r="F299" s="231" t="s">
        <v>20</v>
      </c>
      <c r="G299" s="231" t="s">
        <v>20</v>
      </c>
      <c r="H299" s="231" t="s">
        <v>5891</v>
      </c>
      <c r="I299" s="231" t="s">
        <v>5892</v>
      </c>
      <c r="J299" s="231" t="s">
        <v>5893</v>
      </c>
      <c r="K299" s="234" t="str">
        <f>IF(COUNTIF(L299:AY299,"&lt;&gt;")=0,"",SUMPRODUCT(((Recommendations[ImplStatus]="Implemented")+(Recommendations[ImplStatus]="Compensated"))*ISNUMBER(MATCH(Recommendations[Id],L299:AY299,0)))/COUNTIF(L299:AY299,"&lt;&gt;"))</f>
        <v/>
      </c>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7"/>
      <c r="AI299" s="237"/>
      <c r="AJ299" s="237"/>
      <c r="AK299" s="237"/>
      <c r="AL299" s="237"/>
      <c r="AM299" s="237"/>
      <c r="AN299" s="237"/>
      <c r="AO299" s="237"/>
      <c r="AP299" s="237"/>
      <c r="AQ299" s="237"/>
      <c r="AR299" s="237"/>
      <c r="AS299" s="237"/>
      <c r="AT299" s="237"/>
      <c r="AU299" s="237"/>
      <c r="AV299" s="237"/>
      <c r="AW299" s="237"/>
      <c r="AX299" s="237"/>
      <c r="AY299" s="247"/>
    </row>
    <row r="300" spans="1:51" ht="60" customHeight="1" x14ac:dyDescent="0.35">
      <c r="A300" s="243" t="s">
        <v>5894</v>
      </c>
      <c r="B300" s="231" t="s">
        <v>5895</v>
      </c>
      <c r="C300" s="231" t="s">
        <v>5896</v>
      </c>
      <c r="D300" s="231" t="s">
        <v>20</v>
      </c>
      <c r="E300" s="231" t="s">
        <v>20</v>
      </c>
      <c r="F300" s="231" t="s">
        <v>5897</v>
      </c>
      <c r="G300" s="231" t="s">
        <v>20</v>
      </c>
      <c r="H300" s="231" t="s">
        <v>5898</v>
      </c>
      <c r="I300" s="231" t="s">
        <v>5892</v>
      </c>
      <c r="J300" s="231" t="s">
        <v>5899</v>
      </c>
      <c r="K300" s="234" t="str">
        <f>IF(COUNTIF(L300:AY300,"&lt;&gt;")=0,"",SUMPRODUCT(((Recommendations[ImplStatus]="Implemented")+(Recommendations[ImplStatus]="Compensated"))*ISNUMBER(MATCH(Recommendations[Id],L300:AY300,0)))/COUNTIF(L300:AY300,"&lt;&gt;"))</f>
        <v/>
      </c>
      <c r="L300" s="237"/>
      <c r="M300" s="237"/>
      <c r="N300" s="237"/>
      <c r="O300" s="237"/>
      <c r="P300" s="237"/>
      <c r="Q300" s="237"/>
      <c r="R300" s="237"/>
      <c r="S300" s="237"/>
      <c r="T300" s="237"/>
      <c r="U300" s="237"/>
      <c r="V300" s="237"/>
      <c r="W300" s="237"/>
      <c r="X300" s="237"/>
      <c r="Y300" s="237"/>
      <c r="Z300" s="237"/>
      <c r="AA300" s="237"/>
      <c r="AB300" s="237"/>
      <c r="AC300" s="237"/>
      <c r="AD300" s="237"/>
      <c r="AE300" s="237"/>
      <c r="AF300" s="237"/>
      <c r="AG300" s="237"/>
      <c r="AH300" s="237"/>
      <c r="AI300" s="237"/>
      <c r="AJ300" s="237"/>
      <c r="AK300" s="237"/>
      <c r="AL300" s="237"/>
      <c r="AM300" s="237"/>
      <c r="AN300" s="237"/>
      <c r="AO300" s="237"/>
      <c r="AP300" s="237"/>
      <c r="AQ300" s="237"/>
      <c r="AR300" s="237"/>
      <c r="AS300" s="237"/>
      <c r="AT300" s="237"/>
      <c r="AU300" s="237"/>
      <c r="AV300" s="237"/>
      <c r="AW300" s="237"/>
      <c r="AX300" s="237"/>
      <c r="AY300" s="247"/>
    </row>
    <row r="301" spans="1:51" ht="60" customHeight="1" outlineLevel="1" x14ac:dyDescent="0.35">
      <c r="A301" s="242" t="s">
        <v>2008</v>
      </c>
      <c r="B301" s="230" t="s">
        <v>5900</v>
      </c>
      <c r="C301" s="230"/>
      <c r="D301" s="230"/>
      <c r="E301" s="230"/>
      <c r="F301" s="230"/>
      <c r="G301" s="230"/>
      <c r="H301" s="230"/>
      <c r="I301" s="230"/>
      <c r="J301" s="230"/>
      <c r="K301" s="233" t="str">
        <f>IF(COUNTIF(L301:AY301,"&lt;&gt;")=0,"",SUMPRODUCT(((Recommendations[ImplStatus]="Implemented")+(Recommendations[ImplStatus]="Compensated"))*ISNUMBER(MATCH(Recommendations[Id],L301:AY301,0)))/COUNTIF(L301:AY301,"&lt;&gt;"))</f>
        <v/>
      </c>
      <c r="L301" s="236"/>
      <c r="M301" s="236"/>
      <c r="N301" s="236"/>
      <c r="O301" s="236"/>
      <c r="P301" s="236"/>
      <c r="Q301" s="236"/>
      <c r="R301" s="236"/>
      <c r="S301" s="236"/>
      <c r="T301" s="236"/>
      <c r="U301" s="236"/>
      <c r="V301" s="236"/>
      <c r="W301" s="236"/>
      <c r="X301" s="236"/>
      <c r="Y301" s="236"/>
      <c r="Z301" s="236"/>
      <c r="AA301" s="236"/>
      <c r="AB301" s="236"/>
      <c r="AC301" s="236"/>
      <c r="AD301" s="236"/>
      <c r="AE301" s="236"/>
      <c r="AF301" s="236"/>
      <c r="AG301" s="236"/>
      <c r="AH301" s="236"/>
      <c r="AI301" s="236"/>
      <c r="AJ301" s="236"/>
      <c r="AK301" s="236"/>
      <c r="AL301" s="236"/>
      <c r="AM301" s="236"/>
      <c r="AN301" s="236"/>
      <c r="AO301" s="236"/>
      <c r="AP301" s="236"/>
      <c r="AQ301" s="236"/>
      <c r="AR301" s="236"/>
      <c r="AS301" s="236"/>
      <c r="AT301" s="236"/>
      <c r="AU301" s="236"/>
      <c r="AV301" s="236"/>
      <c r="AW301" s="236"/>
      <c r="AX301" s="236"/>
      <c r="AY301" s="246"/>
    </row>
    <row r="302" spans="1:51" ht="60" customHeight="1" x14ac:dyDescent="0.35">
      <c r="A302" s="243" t="s">
        <v>5901</v>
      </c>
      <c r="B302" s="231" t="s">
        <v>5902</v>
      </c>
      <c r="C302" s="231" t="s">
        <v>5903</v>
      </c>
      <c r="D302" s="231" t="s">
        <v>20</v>
      </c>
      <c r="E302" s="231" t="s">
        <v>20</v>
      </c>
      <c r="F302" s="231" t="s">
        <v>20</v>
      </c>
      <c r="G302" s="231" t="s">
        <v>20</v>
      </c>
      <c r="H302" s="231" t="s">
        <v>5904</v>
      </c>
      <c r="I302" s="231" t="s">
        <v>20</v>
      </c>
      <c r="J302" s="231" t="s">
        <v>5905</v>
      </c>
      <c r="K302" s="234" t="str">
        <f>IF(COUNTIF(L302:AY302,"&lt;&gt;")=0,"",SUMPRODUCT(((Recommendations[ImplStatus]="Implemented")+(Recommendations[ImplStatus]="Compensated"))*ISNUMBER(MATCH(Recommendations[Id],L302:AY302,0)))/COUNTIF(L302:AY302,"&lt;&gt;"))</f>
        <v/>
      </c>
      <c r="L302" s="237"/>
      <c r="M302" s="237"/>
      <c r="N302" s="237"/>
      <c r="O302" s="237"/>
      <c r="P302" s="237"/>
      <c r="Q302" s="237"/>
      <c r="R302" s="237"/>
      <c r="S302" s="237"/>
      <c r="T302" s="237"/>
      <c r="U302" s="237"/>
      <c r="V302" s="237"/>
      <c r="W302" s="237"/>
      <c r="X302" s="237"/>
      <c r="Y302" s="237"/>
      <c r="Z302" s="237"/>
      <c r="AA302" s="237"/>
      <c r="AB302" s="237"/>
      <c r="AC302" s="237"/>
      <c r="AD302" s="237"/>
      <c r="AE302" s="237"/>
      <c r="AF302" s="237"/>
      <c r="AG302" s="237"/>
      <c r="AH302" s="237"/>
      <c r="AI302" s="237"/>
      <c r="AJ302" s="237"/>
      <c r="AK302" s="237"/>
      <c r="AL302" s="237"/>
      <c r="AM302" s="237"/>
      <c r="AN302" s="237"/>
      <c r="AO302" s="237"/>
      <c r="AP302" s="237"/>
      <c r="AQ302" s="237"/>
      <c r="AR302" s="237"/>
      <c r="AS302" s="237"/>
      <c r="AT302" s="237"/>
      <c r="AU302" s="237"/>
      <c r="AV302" s="237"/>
      <c r="AW302" s="237"/>
      <c r="AX302" s="237"/>
      <c r="AY302" s="247"/>
    </row>
    <row r="303" spans="1:51" ht="60" customHeight="1" x14ac:dyDescent="0.35">
      <c r="A303" s="243" t="s">
        <v>5906</v>
      </c>
      <c r="B303" s="231" t="s">
        <v>5907</v>
      </c>
      <c r="C303" s="231" t="s">
        <v>5908</v>
      </c>
      <c r="D303" s="231" t="s">
        <v>5909</v>
      </c>
      <c r="E303" s="231" t="s">
        <v>20</v>
      </c>
      <c r="F303" s="231" t="s">
        <v>20</v>
      </c>
      <c r="G303" s="231" t="s">
        <v>20</v>
      </c>
      <c r="H303" s="231" t="s">
        <v>5910</v>
      </c>
      <c r="I303" s="231" t="s">
        <v>4813</v>
      </c>
      <c r="J303" s="231" t="s">
        <v>5911</v>
      </c>
      <c r="K303" s="234" t="str">
        <f>IF(COUNTIF(L303:AY303,"&lt;&gt;")=0,"",SUMPRODUCT(((Recommendations[ImplStatus]="Implemented")+(Recommendations[ImplStatus]="Compensated"))*ISNUMBER(MATCH(Recommendations[Id],L303:AY303,0)))/COUNTIF(L303:AY303,"&lt;&gt;"))</f>
        <v/>
      </c>
      <c r="L303" s="237"/>
      <c r="M303" s="237"/>
      <c r="N303" s="237"/>
      <c r="O303" s="237"/>
      <c r="P303" s="237"/>
      <c r="Q303" s="237"/>
      <c r="R303" s="237"/>
      <c r="S303" s="237"/>
      <c r="T303" s="237"/>
      <c r="U303" s="237"/>
      <c r="V303" s="237"/>
      <c r="W303" s="237"/>
      <c r="X303" s="237"/>
      <c r="Y303" s="237"/>
      <c r="Z303" s="237"/>
      <c r="AA303" s="237"/>
      <c r="AB303" s="237"/>
      <c r="AC303" s="237"/>
      <c r="AD303" s="237"/>
      <c r="AE303" s="237"/>
      <c r="AF303" s="237"/>
      <c r="AG303" s="237"/>
      <c r="AH303" s="237"/>
      <c r="AI303" s="237"/>
      <c r="AJ303" s="237"/>
      <c r="AK303" s="237"/>
      <c r="AL303" s="237"/>
      <c r="AM303" s="237"/>
      <c r="AN303" s="237"/>
      <c r="AO303" s="237"/>
      <c r="AP303" s="237"/>
      <c r="AQ303" s="237"/>
      <c r="AR303" s="237"/>
      <c r="AS303" s="237"/>
      <c r="AT303" s="237"/>
      <c r="AU303" s="237"/>
      <c r="AV303" s="237"/>
      <c r="AW303" s="237"/>
      <c r="AX303" s="237"/>
      <c r="AY303" s="247"/>
    </row>
    <row r="304" spans="1:51" ht="60" customHeight="1" x14ac:dyDescent="0.35">
      <c r="A304" s="243" t="s">
        <v>5912</v>
      </c>
      <c r="B304" s="231" t="s">
        <v>5913</v>
      </c>
      <c r="C304" s="231" t="s">
        <v>5914</v>
      </c>
      <c r="D304" s="231" t="s">
        <v>5909</v>
      </c>
      <c r="E304" s="231" t="s">
        <v>20</v>
      </c>
      <c r="F304" s="231" t="s">
        <v>5915</v>
      </c>
      <c r="G304" s="231" t="s">
        <v>20</v>
      </c>
      <c r="H304" s="231" t="s">
        <v>5916</v>
      </c>
      <c r="I304" s="231" t="s">
        <v>20</v>
      </c>
      <c r="J304" s="231" t="s">
        <v>5917</v>
      </c>
      <c r="K304" s="234" t="str">
        <f>IF(COUNTIF(L304:AY304,"&lt;&gt;")=0,"",SUMPRODUCT(((Recommendations[ImplStatus]="Implemented")+(Recommendations[ImplStatus]="Compensated"))*ISNUMBER(MATCH(Recommendations[Id],L304:AY304,0)))/COUNTIF(L304:AY304,"&lt;&gt;"))</f>
        <v/>
      </c>
      <c r="L304" s="237"/>
      <c r="M304" s="237"/>
      <c r="N304" s="237"/>
      <c r="O304" s="237"/>
      <c r="P304" s="237"/>
      <c r="Q304" s="237"/>
      <c r="R304" s="237"/>
      <c r="S304" s="237"/>
      <c r="T304" s="237"/>
      <c r="U304" s="237"/>
      <c r="V304" s="237"/>
      <c r="W304" s="237"/>
      <c r="X304" s="237"/>
      <c r="Y304" s="237"/>
      <c r="Z304" s="237"/>
      <c r="AA304" s="237"/>
      <c r="AB304" s="237"/>
      <c r="AC304" s="237"/>
      <c r="AD304" s="237"/>
      <c r="AE304" s="237"/>
      <c r="AF304" s="237"/>
      <c r="AG304" s="237"/>
      <c r="AH304" s="237"/>
      <c r="AI304" s="237"/>
      <c r="AJ304" s="237"/>
      <c r="AK304" s="237"/>
      <c r="AL304" s="237"/>
      <c r="AM304" s="237"/>
      <c r="AN304" s="237"/>
      <c r="AO304" s="237"/>
      <c r="AP304" s="237"/>
      <c r="AQ304" s="237"/>
      <c r="AR304" s="237"/>
      <c r="AS304" s="237"/>
      <c r="AT304" s="237"/>
      <c r="AU304" s="237"/>
      <c r="AV304" s="237"/>
      <c r="AW304" s="237"/>
      <c r="AX304" s="237"/>
      <c r="AY304" s="247"/>
    </row>
    <row r="305" spans="1:51" ht="60" customHeight="1" x14ac:dyDescent="0.35">
      <c r="A305" s="243" t="s">
        <v>5918</v>
      </c>
      <c r="B305" s="231" t="s">
        <v>5919</v>
      </c>
      <c r="C305" s="231" t="s">
        <v>5920</v>
      </c>
      <c r="D305" s="231" t="s">
        <v>5921</v>
      </c>
      <c r="E305" s="231" t="s">
        <v>20</v>
      </c>
      <c r="F305" s="231" t="s">
        <v>20</v>
      </c>
      <c r="G305" s="231" t="s">
        <v>20</v>
      </c>
      <c r="H305" s="231" t="s">
        <v>5922</v>
      </c>
      <c r="I305" s="231" t="s">
        <v>5923</v>
      </c>
      <c r="J305" s="231" t="s">
        <v>5924</v>
      </c>
      <c r="K305" s="234" t="str">
        <f>IF(COUNTIF(L305:AY305,"&lt;&gt;")=0,"",SUMPRODUCT(((Recommendations[ImplStatus]="Implemented")+(Recommendations[ImplStatus]="Compensated"))*ISNUMBER(MATCH(Recommendations[Id],L305:AY305,0)))/COUNTIF(L305:AY305,"&lt;&gt;"))</f>
        <v/>
      </c>
      <c r="L305" s="237"/>
      <c r="M305" s="237"/>
      <c r="N305" s="237"/>
      <c r="O305" s="237"/>
      <c r="P305" s="237"/>
      <c r="Q305" s="237"/>
      <c r="R305" s="237"/>
      <c r="S305" s="237"/>
      <c r="T305" s="237"/>
      <c r="U305" s="237"/>
      <c r="V305" s="237"/>
      <c r="W305" s="237"/>
      <c r="X305" s="237"/>
      <c r="Y305" s="237"/>
      <c r="Z305" s="237"/>
      <c r="AA305" s="237"/>
      <c r="AB305" s="237"/>
      <c r="AC305" s="237"/>
      <c r="AD305" s="237"/>
      <c r="AE305" s="237"/>
      <c r="AF305" s="237"/>
      <c r="AG305" s="237"/>
      <c r="AH305" s="237"/>
      <c r="AI305" s="237"/>
      <c r="AJ305" s="237"/>
      <c r="AK305" s="237"/>
      <c r="AL305" s="237"/>
      <c r="AM305" s="237"/>
      <c r="AN305" s="237"/>
      <c r="AO305" s="237"/>
      <c r="AP305" s="237"/>
      <c r="AQ305" s="237"/>
      <c r="AR305" s="237"/>
      <c r="AS305" s="237"/>
      <c r="AT305" s="237"/>
      <c r="AU305" s="237"/>
      <c r="AV305" s="237"/>
      <c r="AW305" s="237"/>
      <c r="AX305" s="237"/>
      <c r="AY305" s="247"/>
    </row>
    <row r="306" spans="1:51" ht="60" customHeight="1" x14ac:dyDescent="0.35">
      <c r="A306" s="243" t="s">
        <v>5925</v>
      </c>
      <c r="B306" s="231" t="s">
        <v>5926</v>
      </c>
      <c r="C306" s="231" t="s">
        <v>5927</v>
      </c>
      <c r="D306" s="231" t="s">
        <v>5928</v>
      </c>
      <c r="E306" s="231" t="s">
        <v>20</v>
      </c>
      <c r="F306" s="231" t="s">
        <v>20</v>
      </c>
      <c r="G306" s="231" t="s">
        <v>20</v>
      </c>
      <c r="H306" s="231" t="s">
        <v>5929</v>
      </c>
      <c r="I306" s="231" t="s">
        <v>4813</v>
      </c>
      <c r="J306" s="231" t="s">
        <v>5930</v>
      </c>
      <c r="K306" s="234" t="str">
        <f>IF(COUNTIF(L306:AY306,"&lt;&gt;")=0,"",SUMPRODUCT(((Recommendations[ImplStatus]="Implemented")+(Recommendations[ImplStatus]="Compensated"))*ISNUMBER(MATCH(Recommendations[Id],L306:AY306,0)))/COUNTIF(L306:AY306,"&lt;&gt;"))</f>
        <v/>
      </c>
      <c r="L306" s="237"/>
      <c r="M306" s="237"/>
      <c r="N306" s="237"/>
      <c r="O306" s="237"/>
      <c r="P306" s="237"/>
      <c r="Q306" s="237"/>
      <c r="R306" s="237"/>
      <c r="S306" s="237"/>
      <c r="T306" s="237"/>
      <c r="U306" s="237"/>
      <c r="V306" s="237"/>
      <c r="W306" s="237"/>
      <c r="X306" s="237"/>
      <c r="Y306" s="237"/>
      <c r="Z306" s="237"/>
      <c r="AA306" s="237"/>
      <c r="AB306" s="237"/>
      <c r="AC306" s="237"/>
      <c r="AD306" s="237"/>
      <c r="AE306" s="237"/>
      <c r="AF306" s="237"/>
      <c r="AG306" s="237"/>
      <c r="AH306" s="237"/>
      <c r="AI306" s="237"/>
      <c r="AJ306" s="237"/>
      <c r="AK306" s="237"/>
      <c r="AL306" s="237"/>
      <c r="AM306" s="237"/>
      <c r="AN306" s="237"/>
      <c r="AO306" s="237"/>
      <c r="AP306" s="237"/>
      <c r="AQ306" s="237"/>
      <c r="AR306" s="237"/>
      <c r="AS306" s="237"/>
      <c r="AT306" s="237"/>
      <c r="AU306" s="237"/>
      <c r="AV306" s="237"/>
      <c r="AW306" s="237"/>
      <c r="AX306" s="237"/>
      <c r="AY306" s="247"/>
    </row>
    <row r="307" spans="1:51" ht="60" customHeight="1" outlineLevel="1" x14ac:dyDescent="0.35">
      <c r="A307" s="242" t="s">
        <v>2012</v>
      </c>
      <c r="B307" s="230" t="s">
        <v>5931</v>
      </c>
      <c r="C307" s="230"/>
      <c r="D307" s="230"/>
      <c r="E307" s="230"/>
      <c r="F307" s="230"/>
      <c r="G307" s="230"/>
      <c r="H307" s="230"/>
      <c r="I307" s="230"/>
      <c r="J307" s="230"/>
      <c r="K307" s="233" t="str">
        <f>IF(COUNTIF(L307:AY307,"&lt;&gt;")=0,"",SUMPRODUCT(((Recommendations[ImplStatus]="Implemented")+(Recommendations[ImplStatus]="Compensated"))*ISNUMBER(MATCH(Recommendations[Id],L307:AY307,0)))/COUNTIF(L307:AY307,"&lt;&gt;"))</f>
        <v/>
      </c>
      <c r="L307" s="236"/>
      <c r="M307" s="236"/>
      <c r="N307" s="236"/>
      <c r="O307" s="236"/>
      <c r="P307" s="236"/>
      <c r="Q307" s="236"/>
      <c r="R307" s="236"/>
      <c r="S307" s="236"/>
      <c r="T307" s="236"/>
      <c r="U307" s="236"/>
      <c r="V307" s="236"/>
      <c r="W307" s="236"/>
      <c r="X307" s="236"/>
      <c r="Y307" s="236"/>
      <c r="Z307" s="236"/>
      <c r="AA307" s="236"/>
      <c r="AB307" s="236"/>
      <c r="AC307" s="236"/>
      <c r="AD307" s="236"/>
      <c r="AE307" s="236"/>
      <c r="AF307" s="236"/>
      <c r="AG307" s="236"/>
      <c r="AH307" s="236"/>
      <c r="AI307" s="236"/>
      <c r="AJ307" s="236"/>
      <c r="AK307" s="236"/>
      <c r="AL307" s="236"/>
      <c r="AM307" s="236"/>
      <c r="AN307" s="236"/>
      <c r="AO307" s="236"/>
      <c r="AP307" s="236"/>
      <c r="AQ307" s="236"/>
      <c r="AR307" s="236"/>
      <c r="AS307" s="236"/>
      <c r="AT307" s="236"/>
      <c r="AU307" s="236"/>
      <c r="AV307" s="236"/>
      <c r="AW307" s="236"/>
      <c r="AX307" s="236"/>
      <c r="AY307" s="246"/>
    </row>
    <row r="308" spans="1:51" ht="60" customHeight="1" x14ac:dyDescent="0.35">
      <c r="A308" s="243" t="s">
        <v>5932</v>
      </c>
      <c r="B308" s="231" t="s">
        <v>5933</v>
      </c>
      <c r="C308" s="231" t="s">
        <v>5934</v>
      </c>
      <c r="D308" s="231" t="s">
        <v>5928</v>
      </c>
      <c r="E308" s="231" t="s">
        <v>20</v>
      </c>
      <c r="F308" s="231" t="s">
        <v>5935</v>
      </c>
      <c r="G308" s="231" t="s">
        <v>20</v>
      </c>
      <c r="H308" s="231" t="s">
        <v>5936</v>
      </c>
      <c r="I308" s="231" t="s">
        <v>5937</v>
      </c>
      <c r="J308" s="231" t="s">
        <v>5938</v>
      </c>
      <c r="K308" s="234" t="str">
        <f>IF(COUNTIF(L308:AY308,"&lt;&gt;")=0,"",SUMPRODUCT(((Recommendations[ImplStatus]="Implemented")+(Recommendations[ImplStatus]="Compensated"))*ISNUMBER(MATCH(Recommendations[Id],L308:AY308,0)))/COUNTIF(L308:AY308,"&lt;&gt;"))</f>
        <v/>
      </c>
      <c r="L308" s="237"/>
      <c r="M308" s="237"/>
      <c r="N308" s="237"/>
      <c r="O308" s="237"/>
      <c r="P308" s="237"/>
      <c r="Q308" s="237"/>
      <c r="R308" s="237"/>
      <c r="S308" s="237"/>
      <c r="T308" s="237"/>
      <c r="U308" s="237"/>
      <c r="V308" s="237"/>
      <c r="W308" s="237"/>
      <c r="X308" s="237"/>
      <c r="Y308" s="237"/>
      <c r="Z308" s="237"/>
      <c r="AA308" s="237"/>
      <c r="AB308" s="237"/>
      <c r="AC308" s="237"/>
      <c r="AD308" s="237"/>
      <c r="AE308" s="237"/>
      <c r="AF308" s="237"/>
      <c r="AG308" s="237"/>
      <c r="AH308" s="237"/>
      <c r="AI308" s="237"/>
      <c r="AJ308" s="237"/>
      <c r="AK308" s="237"/>
      <c r="AL308" s="237"/>
      <c r="AM308" s="237"/>
      <c r="AN308" s="237"/>
      <c r="AO308" s="237"/>
      <c r="AP308" s="237"/>
      <c r="AQ308" s="237"/>
      <c r="AR308" s="237"/>
      <c r="AS308" s="237"/>
      <c r="AT308" s="237"/>
      <c r="AU308" s="237"/>
      <c r="AV308" s="237"/>
      <c r="AW308" s="237"/>
      <c r="AX308" s="237"/>
      <c r="AY308" s="247"/>
    </row>
    <row r="309" spans="1:51" ht="60" customHeight="1" outlineLevel="1" x14ac:dyDescent="0.35">
      <c r="A309" s="242" t="s">
        <v>2016</v>
      </c>
      <c r="B309" s="230" t="s">
        <v>5939</v>
      </c>
      <c r="C309" s="230"/>
      <c r="D309" s="230"/>
      <c r="E309" s="230"/>
      <c r="F309" s="230"/>
      <c r="G309" s="230"/>
      <c r="H309" s="230"/>
      <c r="I309" s="230"/>
      <c r="J309" s="230"/>
      <c r="K309" s="233" t="str">
        <f>IF(COUNTIF(L309:AY309,"&lt;&gt;")=0,"",SUMPRODUCT(((Recommendations[ImplStatus]="Implemented")+(Recommendations[ImplStatus]="Compensated"))*ISNUMBER(MATCH(Recommendations[Id],L309:AY309,0)))/COUNTIF(L309:AY309,"&lt;&gt;"))</f>
        <v/>
      </c>
      <c r="L309" s="236"/>
      <c r="M309" s="236"/>
      <c r="N309" s="236"/>
      <c r="O309" s="236"/>
      <c r="P309" s="236"/>
      <c r="Q309" s="236"/>
      <c r="R309" s="236"/>
      <c r="S309" s="236"/>
      <c r="T309" s="236"/>
      <c r="U309" s="236"/>
      <c r="V309" s="236"/>
      <c r="W309" s="236"/>
      <c r="X309" s="236"/>
      <c r="Y309" s="236"/>
      <c r="Z309" s="236"/>
      <c r="AA309" s="236"/>
      <c r="AB309" s="236"/>
      <c r="AC309" s="236"/>
      <c r="AD309" s="236"/>
      <c r="AE309" s="236"/>
      <c r="AF309" s="236"/>
      <c r="AG309" s="236"/>
      <c r="AH309" s="236"/>
      <c r="AI309" s="236"/>
      <c r="AJ309" s="236"/>
      <c r="AK309" s="236"/>
      <c r="AL309" s="236"/>
      <c r="AM309" s="236"/>
      <c r="AN309" s="236"/>
      <c r="AO309" s="236"/>
      <c r="AP309" s="236"/>
      <c r="AQ309" s="236"/>
      <c r="AR309" s="236"/>
      <c r="AS309" s="236"/>
      <c r="AT309" s="236"/>
      <c r="AU309" s="236"/>
      <c r="AV309" s="236"/>
      <c r="AW309" s="236"/>
      <c r="AX309" s="236"/>
      <c r="AY309" s="246"/>
    </row>
    <row r="310" spans="1:51" ht="60" customHeight="1" x14ac:dyDescent="0.35">
      <c r="A310" s="243" t="s">
        <v>5940</v>
      </c>
      <c r="B310" s="231" t="s">
        <v>5941</v>
      </c>
      <c r="C310" s="231" t="s">
        <v>5942</v>
      </c>
      <c r="D310" s="231" t="s">
        <v>20</v>
      </c>
      <c r="E310" s="231" t="s">
        <v>20</v>
      </c>
      <c r="F310" s="231" t="s">
        <v>5943</v>
      </c>
      <c r="G310" s="231" t="s">
        <v>20</v>
      </c>
      <c r="H310" s="231" t="s">
        <v>5944</v>
      </c>
      <c r="I310" s="231" t="s">
        <v>5945</v>
      </c>
      <c r="J310" s="231" t="s">
        <v>5946</v>
      </c>
      <c r="K310" s="234" t="str">
        <f>IF(COUNTIF(L310:AY310,"&lt;&gt;")=0,"",SUMPRODUCT(((Recommendations[ImplStatus]="Implemented")+(Recommendations[ImplStatus]="Compensated"))*ISNUMBER(MATCH(Recommendations[Id],L310:AY310,0)))/COUNTIF(L310:AY310,"&lt;&gt;"))</f>
        <v/>
      </c>
      <c r="L310" s="237"/>
      <c r="M310" s="237"/>
      <c r="N310" s="237"/>
      <c r="O310" s="237"/>
      <c r="P310" s="237"/>
      <c r="Q310" s="237"/>
      <c r="R310" s="237"/>
      <c r="S310" s="237"/>
      <c r="T310" s="237"/>
      <c r="U310" s="237"/>
      <c r="V310" s="237"/>
      <c r="W310" s="237"/>
      <c r="X310" s="237"/>
      <c r="Y310" s="237"/>
      <c r="Z310" s="237"/>
      <c r="AA310" s="237"/>
      <c r="AB310" s="237"/>
      <c r="AC310" s="237"/>
      <c r="AD310" s="237"/>
      <c r="AE310" s="237"/>
      <c r="AF310" s="237"/>
      <c r="AG310" s="237"/>
      <c r="AH310" s="237"/>
      <c r="AI310" s="237"/>
      <c r="AJ310" s="237"/>
      <c r="AK310" s="237"/>
      <c r="AL310" s="237"/>
      <c r="AM310" s="237"/>
      <c r="AN310" s="237"/>
      <c r="AO310" s="237"/>
      <c r="AP310" s="237"/>
      <c r="AQ310" s="237"/>
      <c r="AR310" s="237"/>
      <c r="AS310" s="237"/>
      <c r="AT310" s="237"/>
      <c r="AU310" s="237"/>
      <c r="AV310" s="237"/>
      <c r="AW310" s="237"/>
      <c r="AX310" s="237"/>
      <c r="AY310" s="247"/>
    </row>
    <row r="311" spans="1:51" ht="60" customHeight="1" x14ac:dyDescent="0.35">
      <c r="A311" s="243" t="s">
        <v>5947</v>
      </c>
      <c r="B311" s="231" t="s">
        <v>5948</v>
      </c>
      <c r="C311" s="231" t="s">
        <v>5949</v>
      </c>
      <c r="D311" s="231" t="s">
        <v>5950</v>
      </c>
      <c r="E311" s="231" t="s">
        <v>20</v>
      </c>
      <c r="F311" s="231" t="s">
        <v>20</v>
      </c>
      <c r="G311" s="231" t="s">
        <v>5951</v>
      </c>
      <c r="H311" s="231" t="s">
        <v>5952</v>
      </c>
      <c r="I311" s="231" t="s">
        <v>20</v>
      </c>
      <c r="J311" s="231" t="s">
        <v>5953</v>
      </c>
      <c r="K311" s="234" t="str">
        <f>IF(COUNTIF(L311:AY311,"&lt;&gt;")=0,"",SUMPRODUCT(((Recommendations[ImplStatus]="Implemented")+(Recommendations[ImplStatus]="Compensated"))*ISNUMBER(MATCH(Recommendations[Id],L311:AY311,0)))/COUNTIF(L311:AY311,"&lt;&gt;"))</f>
        <v/>
      </c>
      <c r="L311" s="237"/>
      <c r="M311" s="237"/>
      <c r="N311" s="237"/>
      <c r="O311" s="237"/>
      <c r="P311" s="237"/>
      <c r="Q311" s="237"/>
      <c r="R311" s="237"/>
      <c r="S311" s="237"/>
      <c r="T311" s="237"/>
      <c r="U311" s="237"/>
      <c r="V311" s="237"/>
      <c r="W311" s="237"/>
      <c r="X311" s="237"/>
      <c r="Y311" s="237"/>
      <c r="Z311" s="237"/>
      <c r="AA311" s="237"/>
      <c r="AB311" s="237"/>
      <c r="AC311" s="237"/>
      <c r="AD311" s="237"/>
      <c r="AE311" s="237"/>
      <c r="AF311" s="237"/>
      <c r="AG311" s="237"/>
      <c r="AH311" s="237"/>
      <c r="AI311" s="237"/>
      <c r="AJ311" s="237"/>
      <c r="AK311" s="237"/>
      <c r="AL311" s="237"/>
      <c r="AM311" s="237"/>
      <c r="AN311" s="237"/>
      <c r="AO311" s="237"/>
      <c r="AP311" s="237"/>
      <c r="AQ311" s="237"/>
      <c r="AR311" s="237"/>
      <c r="AS311" s="237"/>
      <c r="AT311" s="237"/>
      <c r="AU311" s="237"/>
      <c r="AV311" s="237"/>
      <c r="AW311" s="237"/>
      <c r="AX311" s="237"/>
      <c r="AY311" s="247"/>
    </row>
    <row r="312" spans="1:51" ht="60" customHeight="1" x14ac:dyDescent="0.35">
      <c r="A312" s="243" t="s">
        <v>5954</v>
      </c>
      <c r="B312" s="231" t="s">
        <v>5955</v>
      </c>
      <c r="C312" s="231" t="s">
        <v>5956</v>
      </c>
      <c r="D312" s="231" t="s">
        <v>5957</v>
      </c>
      <c r="E312" s="231" t="s">
        <v>20</v>
      </c>
      <c r="F312" s="231" t="s">
        <v>20</v>
      </c>
      <c r="G312" s="231" t="s">
        <v>20</v>
      </c>
      <c r="H312" s="231" t="s">
        <v>5958</v>
      </c>
      <c r="I312" s="231" t="s">
        <v>20</v>
      </c>
      <c r="J312" s="231" t="s">
        <v>5959</v>
      </c>
      <c r="K312" s="234" t="str">
        <f>IF(COUNTIF(L312:AY312,"&lt;&gt;")=0,"",SUMPRODUCT(((Recommendations[ImplStatus]="Implemented")+(Recommendations[ImplStatus]="Compensated"))*ISNUMBER(MATCH(Recommendations[Id],L312:AY312,0)))/COUNTIF(L312:AY312,"&lt;&gt;"))</f>
        <v/>
      </c>
      <c r="L312" s="237"/>
      <c r="M312" s="237"/>
      <c r="N312" s="237"/>
      <c r="O312" s="237"/>
      <c r="P312" s="237"/>
      <c r="Q312" s="237"/>
      <c r="R312" s="237"/>
      <c r="S312" s="237"/>
      <c r="T312" s="237"/>
      <c r="U312" s="237"/>
      <c r="V312" s="237"/>
      <c r="W312" s="237"/>
      <c r="X312" s="237"/>
      <c r="Y312" s="237"/>
      <c r="Z312" s="237"/>
      <c r="AA312" s="237"/>
      <c r="AB312" s="237"/>
      <c r="AC312" s="237"/>
      <c r="AD312" s="237"/>
      <c r="AE312" s="237"/>
      <c r="AF312" s="237"/>
      <c r="AG312" s="237"/>
      <c r="AH312" s="237"/>
      <c r="AI312" s="237"/>
      <c r="AJ312" s="237"/>
      <c r="AK312" s="237"/>
      <c r="AL312" s="237"/>
      <c r="AM312" s="237"/>
      <c r="AN312" s="237"/>
      <c r="AO312" s="237"/>
      <c r="AP312" s="237"/>
      <c r="AQ312" s="237"/>
      <c r="AR312" s="237"/>
      <c r="AS312" s="237"/>
      <c r="AT312" s="237"/>
      <c r="AU312" s="237"/>
      <c r="AV312" s="237"/>
      <c r="AW312" s="237"/>
      <c r="AX312" s="237"/>
      <c r="AY312" s="247"/>
    </row>
    <row r="313" spans="1:51" ht="60" customHeight="1" x14ac:dyDescent="0.35">
      <c r="A313" s="243" t="s">
        <v>5960</v>
      </c>
      <c r="B313" s="231" t="s">
        <v>5961</v>
      </c>
      <c r="C313" s="231" t="s">
        <v>5962</v>
      </c>
      <c r="D313" s="231" t="s">
        <v>5963</v>
      </c>
      <c r="E313" s="231" t="s">
        <v>20</v>
      </c>
      <c r="F313" s="231" t="s">
        <v>20</v>
      </c>
      <c r="G313" s="231" t="s">
        <v>5964</v>
      </c>
      <c r="H313" s="231" t="s">
        <v>5965</v>
      </c>
      <c r="I313" s="231" t="s">
        <v>5966</v>
      </c>
      <c r="J313" s="231" t="s">
        <v>5967</v>
      </c>
      <c r="K313" s="234" t="str">
        <f>IF(COUNTIF(L313:AY313,"&lt;&gt;")=0,"",SUMPRODUCT(((Recommendations[ImplStatus]="Implemented")+(Recommendations[ImplStatus]="Compensated"))*ISNUMBER(MATCH(Recommendations[Id],L313:AY313,0)))/COUNTIF(L313:AY313,"&lt;&gt;"))</f>
        <v/>
      </c>
      <c r="L313" s="237"/>
      <c r="M313" s="237"/>
      <c r="N313" s="237"/>
      <c r="O313" s="237"/>
      <c r="P313" s="237"/>
      <c r="Q313" s="237"/>
      <c r="R313" s="237"/>
      <c r="S313" s="237"/>
      <c r="T313" s="237"/>
      <c r="U313" s="237"/>
      <c r="V313" s="237"/>
      <c r="W313" s="237"/>
      <c r="X313" s="237"/>
      <c r="Y313" s="237"/>
      <c r="Z313" s="237"/>
      <c r="AA313" s="237"/>
      <c r="AB313" s="237"/>
      <c r="AC313" s="237"/>
      <c r="AD313" s="237"/>
      <c r="AE313" s="237"/>
      <c r="AF313" s="237"/>
      <c r="AG313" s="237"/>
      <c r="AH313" s="237"/>
      <c r="AI313" s="237"/>
      <c r="AJ313" s="237"/>
      <c r="AK313" s="237"/>
      <c r="AL313" s="237"/>
      <c r="AM313" s="237"/>
      <c r="AN313" s="237"/>
      <c r="AO313" s="237"/>
      <c r="AP313" s="237"/>
      <c r="AQ313" s="237"/>
      <c r="AR313" s="237"/>
      <c r="AS313" s="237"/>
      <c r="AT313" s="237"/>
      <c r="AU313" s="237"/>
      <c r="AV313" s="237"/>
      <c r="AW313" s="237"/>
      <c r="AX313" s="237"/>
      <c r="AY313" s="247"/>
    </row>
    <row r="314" spans="1:51" ht="60" customHeight="1" x14ac:dyDescent="0.35">
      <c r="A314" s="243" t="s">
        <v>5968</v>
      </c>
      <c r="B314" s="231" t="s">
        <v>5969</v>
      </c>
      <c r="C314" s="231" t="s">
        <v>5970</v>
      </c>
      <c r="D314" s="231" t="s">
        <v>5971</v>
      </c>
      <c r="E314" s="231" t="s">
        <v>20</v>
      </c>
      <c r="F314" s="231" t="s">
        <v>20</v>
      </c>
      <c r="G314" s="231" t="s">
        <v>5972</v>
      </c>
      <c r="H314" s="231" t="s">
        <v>5973</v>
      </c>
      <c r="I314" s="231" t="s">
        <v>5974</v>
      </c>
      <c r="J314" s="231" t="s">
        <v>5975</v>
      </c>
      <c r="K314" s="234" t="str">
        <f>IF(COUNTIF(L314:AY314,"&lt;&gt;")=0,"",SUMPRODUCT(((Recommendations[ImplStatus]="Implemented")+(Recommendations[ImplStatus]="Compensated"))*ISNUMBER(MATCH(Recommendations[Id],L314:AY314,0)))/COUNTIF(L314:AY314,"&lt;&gt;"))</f>
        <v/>
      </c>
      <c r="L314" s="237"/>
      <c r="M314" s="237"/>
      <c r="N314" s="237"/>
      <c r="O314" s="237"/>
      <c r="P314" s="237"/>
      <c r="Q314" s="237"/>
      <c r="R314" s="237"/>
      <c r="S314" s="237"/>
      <c r="T314" s="237"/>
      <c r="U314" s="237"/>
      <c r="V314" s="237"/>
      <c r="W314" s="237"/>
      <c r="X314" s="237"/>
      <c r="Y314" s="237"/>
      <c r="Z314" s="237"/>
      <c r="AA314" s="237"/>
      <c r="AB314" s="237"/>
      <c r="AC314" s="237"/>
      <c r="AD314" s="237"/>
      <c r="AE314" s="237"/>
      <c r="AF314" s="237"/>
      <c r="AG314" s="237"/>
      <c r="AH314" s="237"/>
      <c r="AI314" s="237"/>
      <c r="AJ314" s="237"/>
      <c r="AK314" s="237"/>
      <c r="AL314" s="237"/>
      <c r="AM314" s="237"/>
      <c r="AN314" s="237"/>
      <c r="AO314" s="237"/>
      <c r="AP314" s="237"/>
      <c r="AQ314" s="237"/>
      <c r="AR314" s="237"/>
      <c r="AS314" s="237"/>
      <c r="AT314" s="237"/>
      <c r="AU314" s="237"/>
      <c r="AV314" s="237"/>
      <c r="AW314" s="237"/>
      <c r="AX314" s="237"/>
      <c r="AY314" s="247"/>
    </row>
    <row r="315" spans="1:51" ht="60" customHeight="1" outlineLevel="1" x14ac:dyDescent="0.35">
      <c r="A315" s="242" t="s">
        <v>5976</v>
      </c>
      <c r="B315" s="230" t="s">
        <v>5977</v>
      </c>
      <c r="C315" s="230"/>
      <c r="D315" s="230"/>
      <c r="E315" s="230"/>
      <c r="F315" s="230"/>
      <c r="G315" s="230"/>
      <c r="H315" s="230"/>
      <c r="I315" s="230"/>
      <c r="J315" s="230"/>
      <c r="K315" s="233" t="str">
        <f>IF(COUNTIF(L315:AY315,"&lt;&gt;")=0,"",SUMPRODUCT(((Recommendations[ImplStatus]="Implemented")+(Recommendations[ImplStatus]="Compensated"))*ISNUMBER(MATCH(Recommendations[Id],L315:AY315,0)))/COUNTIF(L315:AY315,"&lt;&gt;"))</f>
        <v/>
      </c>
      <c r="L315" s="236"/>
      <c r="M315" s="236"/>
      <c r="N315" s="236"/>
      <c r="O315" s="236"/>
      <c r="P315" s="236"/>
      <c r="Q315" s="236"/>
      <c r="R315" s="236"/>
      <c r="S315" s="236"/>
      <c r="T315" s="236"/>
      <c r="U315" s="236"/>
      <c r="V315" s="236"/>
      <c r="W315" s="236"/>
      <c r="X315" s="236"/>
      <c r="Y315" s="236"/>
      <c r="Z315" s="236"/>
      <c r="AA315" s="236"/>
      <c r="AB315" s="236"/>
      <c r="AC315" s="236"/>
      <c r="AD315" s="236"/>
      <c r="AE315" s="236"/>
      <c r="AF315" s="236"/>
      <c r="AG315" s="236"/>
      <c r="AH315" s="236"/>
      <c r="AI315" s="236"/>
      <c r="AJ315" s="236"/>
      <c r="AK315" s="236"/>
      <c r="AL315" s="236"/>
      <c r="AM315" s="236"/>
      <c r="AN315" s="236"/>
      <c r="AO315" s="236"/>
      <c r="AP315" s="236"/>
      <c r="AQ315" s="236"/>
      <c r="AR315" s="236"/>
      <c r="AS315" s="236"/>
      <c r="AT315" s="236"/>
      <c r="AU315" s="236"/>
      <c r="AV315" s="236"/>
      <c r="AW315" s="236"/>
      <c r="AX315" s="236"/>
      <c r="AY315" s="246"/>
    </row>
    <row r="316" spans="1:51" ht="60" customHeight="1" x14ac:dyDescent="0.35">
      <c r="A316" s="243" t="s">
        <v>5978</v>
      </c>
      <c r="B316" s="231" t="s">
        <v>5979</v>
      </c>
      <c r="C316" s="231" t="s">
        <v>5980</v>
      </c>
      <c r="D316" s="231" t="s">
        <v>20</v>
      </c>
      <c r="E316" s="231" t="s">
        <v>20</v>
      </c>
      <c r="F316" s="231" t="s">
        <v>20</v>
      </c>
      <c r="G316" s="231" t="s">
        <v>20</v>
      </c>
      <c r="H316" s="231" t="s">
        <v>5981</v>
      </c>
      <c r="I316" s="231" t="s">
        <v>5982</v>
      </c>
      <c r="J316" s="231" t="s">
        <v>5983</v>
      </c>
      <c r="K316" s="234" t="str">
        <f>IF(COUNTIF(L316:AY316,"&lt;&gt;")=0,"",SUMPRODUCT(((Recommendations[ImplStatus]="Implemented")+(Recommendations[ImplStatus]="Compensated"))*ISNUMBER(MATCH(Recommendations[Id],L316:AY316,0)))/COUNTIF(L316:AY316,"&lt;&gt;"))</f>
        <v/>
      </c>
      <c r="L316" s="237"/>
      <c r="M316" s="237"/>
      <c r="N316" s="237"/>
      <c r="O316" s="237"/>
      <c r="P316" s="237"/>
      <c r="Q316" s="237"/>
      <c r="R316" s="237"/>
      <c r="S316" s="237"/>
      <c r="T316" s="237"/>
      <c r="U316" s="237"/>
      <c r="V316" s="237"/>
      <c r="W316" s="237"/>
      <c r="X316" s="237"/>
      <c r="Y316" s="237"/>
      <c r="Z316" s="237"/>
      <c r="AA316" s="237"/>
      <c r="AB316" s="237"/>
      <c r="AC316" s="237"/>
      <c r="AD316" s="237"/>
      <c r="AE316" s="237"/>
      <c r="AF316" s="237"/>
      <c r="AG316" s="237"/>
      <c r="AH316" s="237"/>
      <c r="AI316" s="237"/>
      <c r="AJ316" s="237"/>
      <c r="AK316" s="237"/>
      <c r="AL316" s="237"/>
      <c r="AM316" s="237"/>
      <c r="AN316" s="237"/>
      <c r="AO316" s="237"/>
      <c r="AP316" s="237"/>
      <c r="AQ316" s="237"/>
      <c r="AR316" s="237"/>
      <c r="AS316" s="237"/>
      <c r="AT316" s="237"/>
      <c r="AU316" s="237"/>
      <c r="AV316" s="237"/>
      <c r="AW316" s="237"/>
      <c r="AX316" s="237"/>
      <c r="AY316" s="247"/>
    </row>
    <row r="317" spans="1:51" ht="60" customHeight="1" x14ac:dyDescent="0.35">
      <c r="A317" s="243" t="s">
        <v>5984</v>
      </c>
      <c r="B317" s="231" t="s">
        <v>5985</v>
      </c>
      <c r="C317" s="231" t="s">
        <v>20</v>
      </c>
      <c r="D317" s="231" t="s">
        <v>20</v>
      </c>
      <c r="E317" s="231" t="s">
        <v>20</v>
      </c>
      <c r="F317" s="231" t="s">
        <v>20</v>
      </c>
      <c r="G317" s="231" t="s">
        <v>20</v>
      </c>
      <c r="H317" s="231" t="s">
        <v>20</v>
      </c>
      <c r="I317" s="231" t="s">
        <v>20</v>
      </c>
      <c r="J317" s="231" t="s">
        <v>20</v>
      </c>
      <c r="K317" s="234" t="str">
        <f>IF(COUNTIF(L317:AY317,"&lt;&gt;")=0,"",SUMPRODUCT(((Recommendations[ImplStatus]="Implemented")+(Recommendations[ImplStatus]="Compensated"))*ISNUMBER(MATCH(Recommendations[Id],L317:AY317,0)))/COUNTIF(L317:AY317,"&lt;&gt;"))</f>
        <v/>
      </c>
      <c r="L317" s="237"/>
      <c r="M317" s="237"/>
      <c r="N317" s="237"/>
      <c r="O317" s="237"/>
      <c r="P317" s="237"/>
      <c r="Q317" s="237"/>
      <c r="R317" s="237"/>
      <c r="S317" s="237"/>
      <c r="T317" s="237"/>
      <c r="U317" s="237"/>
      <c r="V317" s="237"/>
      <c r="W317" s="237"/>
      <c r="X317" s="237"/>
      <c r="Y317" s="237"/>
      <c r="Z317" s="237"/>
      <c r="AA317" s="237"/>
      <c r="AB317" s="237"/>
      <c r="AC317" s="237"/>
      <c r="AD317" s="237"/>
      <c r="AE317" s="237"/>
      <c r="AF317" s="237"/>
      <c r="AG317" s="237"/>
      <c r="AH317" s="237"/>
      <c r="AI317" s="237"/>
      <c r="AJ317" s="237"/>
      <c r="AK317" s="237"/>
      <c r="AL317" s="237"/>
      <c r="AM317" s="237"/>
      <c r="AN317" s="237"/>
      <c r="AO317" s="237"/>
      <c r="AP317" s="237"/>
      <c r="AQ317" s="237"/>
      <c r="AR317" s="237"/>
      <c r="AS317" s="237"/>
      <c r="AT317" s="237"/>
      <c r="AU317" s="237"/>
      <c r="AV317" s="237"/>
      <c r="AW317" s="237"/>
      <c r="AX317" s="237"/>
      <c r="AY317" s="247"/>
    </row>
    <row r="318" spans="1:51" ht="60" customHeight="1" outlineLevel="1" x14ac:dyDescent="0.35">
      <c r="A318" s="242" t="s">
        <v>5986</v>
      </c>
      <c r="B318" s="230" t="s">
        <v>5987</v>
      </c>
      <c r="C318" s="230"/>
      <c r="D318" s="230"/>
      <c r="E318" s="230"/>
      <c r="F318" s="230"/>
      <c r="G318" s="230"/>
      <c r="H318" s="230"/>
      <c r="I318" s="230"/>
      <c r="J318" s="230"/>
      <c r="K318" s="233" t="str">
        <f>IF(COUNTIF(L318:AY318,"&lt;&gt;")=0,"",SUMPRODUCT(((Recommendations[ImplStatus]="Implemented")+(Recommendations[ImplStatus]="Compensated"))*ISNUMBER(MATCH(Recommendations[Id],L318:AY318,0)))/COUNTIF(L318:AY318,"&lt;&gt;"))</f>
        <v/>
      </c>
      <c r="L318" s="236"/>
      <c r="M318" s="236"/>
      <c r="N318" s="236"/>
      <c r="O318" s="236"/>
      <c r="P318" s="236"/>
      <c r="Q318" s="236"/>
      <c r="R318" s="236"/>
      <c r="S318" s="236"/>
      <c r="T318" s="236"/>
      <c r="U318" s="236"/>
      <c r="V318" s="236"/>
      <c r="W318" s="236"/>
      <c r="X318" s="236"/>
      <c r="Y318" s="236"/>
      <c r="Z318" s="236"/>
      <c r="AA318" s="236"/>
      <c r="AB318" s="236"/>
      <c r="AC318" s="236"/>
      <c r="AD318" s="236"/>
      <c r="AE318" s="236"/>
      <c r="AF318" s="236"/>
      <c r="AG318" s="236"/>
      <c r="AH318" s="236"/>
      <c r="AI318" s="236"/>
      <c r="AJ318" s="236"/>
      <c r="AK318" s="236"/>
      <c r="AL318" s="236"/>
      <c r="AM318" s="236"/>
      <c r="AN318" s="236"/>
      <c r="AO318" s="236"/>
      <c r="AP318" s="236"/>
      <c r="AQ318" s="236"/>
      <c r="AR318" s="236"/>
      <c r="AS318" s="236"/>
      <c r="AT318" s="236"/>
      <c r="AU318" s="236"/>
      <c r="AV318" s="236"/>
      <c r="AW318" s="236"/>
      <c r="AX318" s="236"/>
      <c r="AY318" s="246"/>
    </row>
    <row r="319" spans="1:51" ht="60" customHeight="1" x14ac:dyDescent="0.35">
      <c r="A319" s="243" t="s">
        <v>5988</v>
      </c>
      <c r="B319" s="231" t="s">
        <v>5989</v>
      </c>
      <c r="C319" s="231" t="s">
        <v>5990</v>
      </c>
      <c r="D319" s="231" t="s">
        <v>5991</v>
      </c>
      <c r="E319" s="231" t="s">
        <v>20</v>
      </c>
      <c r="F319" s="231" t="s">
        <v>5992</v>
      </c>
      <c r="G319" s="231" t="s">
        <v>5993</v>
      </c>
      <c r="H319" s="231" t="s">
        <v>5994</v>
      </c>
      <c r="I319" s="231" t="s">
        <v>20</v>
      </c>
      <c r="J319" s="231" t="s">
        <v>5995</v>
      </c>
      <c r="K319" s="234" t="str">
        <f>IF(COUNTIF(L319:AY319,"&lt;&gt;")=0,"",SUMPRODUCT(((Recommendations[ImplStatus]="Implemented")+(Recommendations[ImplStatus]="Compensated"))*ISNUMBER(MATCH(Recommendations[Id],L319:AY319,0)))/COUNTIF(L319:AY319,"&lt;&gt;"))</f>
        <v/>
      </c>
      <c r="L319" s="237"/>
      <c r="M319" s="237"/>
      <c r="N319" s="237"/>
      <c r="O319" s="237"/>
      <c r="P319" s="237"/>
      <c r="Q319" s="237"/>
      <c r="R319" s="237"/>
      <c r="S319" s="237"/>
      <c r="T319" s="237"/>
      <c r="U319" s="237"/>
      <c r="V319" s="237"/>
      <c r="W319" s="237"/>
      <c r="X319" s="237"/>
      <c r="Y319" s="237"/>
      <c r="Z319" s="237"/>
      <c r="AA319" s="237"/>
      <c r="AB319" s="237"/>
      <c r="AC319" s="237"/>
      <c r="AD319" s="237"/>
      <c r="AE319" s="237"/>
      <c r="AF319" s="237"/>
      <c r="AG319" s="237"/>
      <c r="AH319" s="237"/>
      <c r="AI319" s="237"/>
      <c r="AJ319" s="237"/>
      <c r="AK319" s="237"/>
      <c r="AL319" s="237"/>
      <c r="AM319" s="237"/>
      <c r="AN319" s="237"/>
      <c r="AO319" s="237"/>
      <c r="AP319" s="237"/>
      <c r="AQ319" s="237"/>
      <c r="AR319" s="237"/>
      <c r="AS319" s="237"/>
      <c r="AT319" s="237"/>
      <c r="AU319" s="237"/>
      <c r="AV319" s="237"/>
      <c r="AW319" s="237"/>
      <c r="AX319" s="237"/>
      <c r="AY319" s="247"/>
    </row>
    <row r="320" spans="1:51" ht="60" customHeight="1" x14ac:dyDescent="0.35">
      <c r="A320" s="243" t="s">
        <v>5996</v>
      </c>
      <c r="B320" s="231" t="s">
        <v>5997</v>
      </c>
      <c r="C320" s="231" t="s">
        <v>5998</v>
      </c>
      <c r="D320" s="231" t="s">
        <v>5999</v>
      </c>
      <c r="E320" s="231" t="s">
        <v>20</v>
      </c>
      <c r="F320" s="231" t="s">
        <v>20</v>
      </c>
      <c r="G320" s="231" t="s">
        <v>20</v>
      </c>
      <c r="H320" s="231" t="s">
        <v>6000</v>
      </c>
      <c r="I320" s="231" t="s">
        <v>20</v>
      </c>
      <c r="J320" s="231" t="s">
        <v>20</v>
      </c>
      <c r="K320" s="234" t="str">
        <f>IF(COUNTIF(L320:AY320,"&lt;&gt;")=0,"",SUMPRODUCT(((Recommendations[ImplStatus]="Implemented")+(Recommendations[ImplStatus]="Compensated"))*ISNUMBER(MATCH(Recommendations[Id],L320:AY320,0)))/COUNTIF(L320:AY320,"&lt;&gt;"))</f>
        <v/>
      </c>
      <c r="L320" s="237"/>
      <c r="M320" s="237"/>
      <c r="N320" s="237"/>
      <c r="O320" s="237"/>
      <c r="P320" s="237"/>
      <c r="Q320" s="237"/>
      <c r="R320" s="237"/>
      <c r="S320" s="237"/>
      <c r="T320" s="237"/>
      <c r="U320" s="237"/>
      <c r="V320" s="237"/>
      <c r="W320" s="237"/>
      <c r="X320" s="237"/>
      <c r="Y320" s="237"/>
      <c r="Z320" s="237"/>
      <c r="AA320" s="237"/>
      <c r="AB320" s="237"/>
      <c r="AC320" s="237"/>
      <c r="AD320" s="237"/>
      <c r="AE320" s="237"/>
      <c r="AF320" s="237"/>
      <c r="AG320" s="237"/>
      <c r="AH320" s="237"/>
      <c r="AI320" s="237"/>
      <c r="AJ320" s="237"/>
      <c r="AK320" s="237"/>
      <c r="AL320" s="237"/>
      <c r="AM320" s="237"/>
      <c r="AN320" s="237"/>
      <c r="AO320" s="237"/>
      <c r="AP320" s="237"/>
      <c r="AQ320" s="237"/>
      <c r="AR320" s="237"/>
      <c r="AS320" s="237"/>
      <c r="AT320" s="237"/>
      <c r="AU320" s="237"/>
      <c r="AV320" s="237"/>
      <c r="AW320" s="237"/>
      <c r="AX320" s="237"/>
      <c r="AY320" s="247"/>
    </row>
    <row r="321" spans="1:51" ht="60" customHeight="1" x14ac:dyDescent="0.35">
      <c r="A321" s="243" t="s">
        <v>6001</v>
      </c>
      <c r="B321" s="231" t="s">
        <v>6002</v>
      </c>
      <c r="C321" s="231" t="s">
        <v>6003</v>
      </c>
      <c r="D321" s="231" t="s">
        <v>6004</v>
      </c>
      <c r="E321" s="231" t="s">
        <v>20</v>
      </c>
      <c r="F321" s="231" t="s">
        <v>20</v>
      </c>
      <c r="G321" s="231" t="s">
        <v>20</v>
      </c>
      <c r="H321" s="231" t="s">
        <v>6005</v>
      </c>
      <c r="I321" s="231" t="s">
        <v>20</v>
      </c>
      <c r="J321" s="231" t="s">
        <v>6006</v>
      </c>
      <c r="K321" s="234" t="str">
        <f>IF(COUNTIF(L321:AY321,"&lt;&gt;")=0,"",SUMPRODUCT(((Recommendations[ImplStatus]="Implemented")+(Recommendations[ImplStatus]="Compensated"))*ISNUMBER(MATCH(Recommendations[Id],L321:AY321,0)))/COUNTIF(L321:AY321,"&lt;&gt;"))</f>
        <v/>
      </c>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47"/>
    </row>
    <row r="322" spans="1:51" ht="60" customHeight="1" x14ac:dyDescent="0.35">
      <c r="A322" s="243" t="s">
        <v>6007</v>
      </c>
      <c r="B322" s="231" t="s">
        <v>6008</v>
      </c>
      <c r="C322" s="231" t="s">
        <v>6009</v>
      </c>
      <c r="D322" s="231" t="s">
        <v>6010</v>
      </c>
      <c r="E322" s="231" t="s">
        <v>20</v>
      </c>
      <c r="F322" s="231" t="s">
        <v>20</v>
      </c>
      <c r="G322" s="231" t="s">
        <v>20</v>
      </c>
      <c r="H322" s="231" t="s">
        <v>6011</v>
      </c>
      <c r="I322" s="231" t="s">
        <v>20</v>
      </c>
      <c r="J322" s="231" t="s">
        <v>6012</v>
      </c>
      <c r="K322" s="234" t="str">
        <f>IF(COUNTIF(L322:AY322,"&lt;&gt;")=0,"",SUMPRODUCT(((Recommendations[ImplStatus]="Implemented")+(Recommendations[ImplStatus]="Compensated"))*ISNUMBER(MATCH(Recommendations[Id],L322:AY322,0)))/COUNTIF(L322:AY322,"&lt;&gt;"))</f>
        <v/>
      </c>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47"/>
    </row>
    <row r="323" spans="1:51" ht="60" customHeight="1" x14ac:dyDescent="0.35">
      <c r="A323" s="243" t="s">
        <v>6013</v>
      </c>
      <c r="B323" s="231" t="s">
        <v>6014</v>
      </c>
      <c r="C323" s="231" t="s">
        <v>6015</v>
      </c>
      <c r="D323" s="231" t="s">
        <v>20</v>
      </c>
      <c r="E323" s="231" t="s">
        <v>20</v>
      </c>
      <c r="F323" s="231" t="s">
        <v>20</v>
      </c>
      <c r="G323" s="231" t="s">
        <v>20</v>
      </c>
      <c r="H323" s="231" t="s">
        <v>6016</v>
      </c>
      <c r="I323" s="231" t="s">
        <v>4813</v>
      </c>
      <c r="J323" s="231" t="s">
        <v>6017</v>
      </c>
      <c r="K323" s="234" t="str">
        <f>IF(COUNTIF(L323:AY323,"&lt;&gt;")=0,"",SUMPRODUCT(((Recommendations[ImplStatus]="Implemented")+(Recommendations[ImplStatus]="Compensated"))*ISNUMBER(MATCH(Recommendations[Id],L323:AY323,0)))/COUNTIF(L323:AY323,"&lt;&gt;"))</f>
        <v/>
      </c>
      <c r="L323" s="237"/>
      <c r="M323" s="237"/>
      <c r="N323" s="237"/>
      <c r="O323" s="237"/>
      <c r="P323" s="237"/>
      <c r="Q323" s="237"/>
      <c r="R323" s="237"/>
      <c r="S323" s="237"/>
      <c r="T323" s="237"/>
      <c r="U323" s="237"/>
      <c r="V323" s="237"/>
      <c r="W323" s="237"/>
      <c r="X323" s="237"/>
      <c r="Y323" s="237"/>
      <c r="Z323" s="237"/>
      <c r="AA323" s="237"/>
      <c r="AB323" s="237"/>
      <c r="AC323" s="237"/>
      <c r="AD323" s="237"/>
      <c r="AE323" s="237"/>
      <c r="AF323" s="237"/>
      <c r="AG323" s="237"/>
      <c r="AH323" s="237"/>
      <c r="AI323" s="237"/>
      <c r="AJ323" s="237"/>
      <c r="AK323" s="237"/>
      <c r="AL323" s="237"/>
      <c r="AM323" s="237"/>
      <c r="AN323" s="237"/>
      <c r="AO323" s="237"/>
      <c r="AP323" s="237"/>
      <c r="AQ323" s="237"/>
      <c r="AR323" s="237"/>
      <c r="AS323" s="237"/>
      <c r="AT323" s="237"/>
      <c r="AU323" s="237"/>
      <c r="AV323" s="237"/>
      <c r="AW323" s="237"/>
      <c r="AX323" s="237"/>
      <c r="AY323" s="247"/>
    </row>
    <row r="324" spans="1:51" ht="60" customHeight="1" x14ac:dyDescent="0.35">
      <c r="A324" s="243" t="s">
        <v>6018</v>
      </c>
      <c r="B324" s="231" t="s">
        <v>6019</v>
      </c>
      <c r="C324" s="231" t="s">
        <v>6020</v>
      </c>
      <c r="D324" s="231" t="s">
        <v>20</v>
      </c>
      <c r="E324" s="231" t="s">
        <v>20</v>
      </c>
      <c r="F324" s="231" t="s">
        <v>20</v>
      </c>
      <c r="G324" s="231" t="s">
        <v>20</v>
      </c>
      <c r="H324" s="231" t="s">
        <v>6021</v>
      </c>
      <c r="I324" s="231" t="s">
        <v>6022</v>
      </c>
      <c r="J324" s="231" t="s">
        <v>6023</v>
      </c>
      <c r="K324" s="234" t="str">
        <f>IF(COUNTIF(L324:AY324,"&lt;&gt;")=0,"",SUMPRODUCT(((Recommendations[ImplStatus]="Implemented")+(Recommendations[ImplStatus]="Compensated"))*ISNUMBER(MATCH(Recommendations[Id],L324:AY324,0)))/COUNTIF(L324:AY324,"&lt;&gt;"))</f>
        <v/>
      </c>
      <c r="L324" s="237"/>
      <c r="M324" s="237"/>
      <c r="N324" s="237"/>
      <c r="O324" s="237"/>
      <c r="P324" s="237"/>
      <c r="Q324" s="237"/>
      <c r="R324" s="237"/>
      <c r="S324" s="237"/>
      <c r="T324" s="237"/>
      <c r="U324" s="237"/>
      <c r="V324" s="237"/>
      <c r="W324" s="237"/>
      <c r="X324" s="237"/>
      <c r="Y324" s="237"/>
      <c r="Z324" s="237"/>
      <c r="AA324" s="237"/>
      <c r="AB324" s="237"/>
      <c r="AC324" s="237"/>
      <c r="AD324" s="237"/>
      <c r="AE324" s="237"/>
      <c r="AF324" s="237"/>
      <c r="AG324" s="237"/>
      <c r="AH324" s="237"/>
      <c r="AI324" s="237"/>
      <c r="AJ324" s="237"/>
      <c r="AK324" s="237"/>
      <c r="AL324" s="237"/>
      <c r="AM324" s="237"/>
      <c r="AN324" s="237"/>
      <c r="AO324" s="237"/>
      <c r="AP324" s="237"/>
      <c r="AQ324" s="237"/>
      <c r="AR324" s="237"/>
      <c r="AS324" s="237"/>
      <c r="AT324" s="237"/>
      <c r="AU324" s="237"/>
      <c r="AV324" s="237"/>
      <c r="AW324" s="237"/>
      <c r="AX324" s="237"/>
      <c r="AY324" s="247"/>
    </row>
    <row r="325" spans="1:51" ht="60" customHeight="1" x14ac:dyDescent="0.35">
      <c r="A325" s="243" t="s">
        <v>6024</v>
      </c>
      <c r="B325" s="231" t="s">
        <v>6025</v>
      </c>
      <c r="C325" s="231" t="s">
        <v>6026</v>
      </c>
      <c r="D325" s="231" t="s">
        <v>6027</v>
      </c>
      <c r="E325" s="231" t="s">
        <v>20</v>
      </c>
      <c r="F325" s="231" t="s">
        <v>20</v>
      </c>
      <c r="G325" s="231" t="s">
        <v>20</v>
      </c>
      <c r="H325" s="231" t="s">
        <v>6028</v>
      </c>
      <c r="I325" s="231" t="s">
        <v>20</v>
      </c>
      <c r="J325" s="231" t="s">
        <v>6029</v>
      </c>
      <c r="K325" s="234" t="str">
        <f>IF(COUNTIF(L325:AY325,"&lt;&gt;")=0,"",SUMPRODUCT(((Recommendations[ImplStatus]="Implemented")+(Recommendations[ImplStatus]="Compensated"))*ISNUMBER(MATCH(Recommendations[Id],L325:AY325,0)))/COUNTIF(L325:AY325,"&lt;&gt;"))</f>
        <v/>
      </c>
      <c r="L325" s="237"/>
      <c r="M325" s="237"/>
      <c r="N325" s="237"/>
      <c r="O325" s="237"/>
      <c r="P325" s="237"/>
      <c r="Q325" s="237"/>
      <c r="R325" s="237"/>
      <c r="S325" s="237"/>
      <c r="T325" s="237"/>
      <c r="U325" s="237"/>
      <c r="V325" s="237"/>
      <c r="W325" s="237"/>
      <c r="X325" s="237"/>
      <c r="Y325" s="237"/>
      <c r="Z325" s="237"/>
      <c r="AA325" s="237"/>
      <c r="AB325" s="237"/>
      <c r="AC325" s="237"/>
      <c r="AD325" s="237"/>
      <c r="AE325" s="237"/>
      <c r="AF325" s="237"/>
      <c r="AG325" s="237"/>
      <c r="AH325" s="237"/>
      <c r="AI325" s="237"/>
      <c r="AJ325" s="237"/>
      <c r="AK325" s="237"/>
      <c r="AL325" s="237"/>
      <c r="AM325" s="237"/>
      <c r="AN325" s="237"/>
      <c r="AO325" s="237"/>
      <c r="AP325" s="237"/>
      <c r="AQ325" s="237"/>
      <c r="AR325" s="237"/>
      <c r="AS325" s="237"/>
      <c r="AT325" s="237"/>
      <c r="AU325" s="237"/>
      <c r="AV325" s="237"/>
      <c r="AW325" s="237"/>
      <c r="AX325" s="237"/>
      <c r="AY325" s="247"/>
    </row>
    <row r="326" spans="1:51" ht="60" customHeight="1" x14ac:dyDescent="0.35">
      <c r="A326" s="244" t="s">
        <v>6030</v>
      </c>
      <c r="B326" s="238" t="s">
        <v>6031</v>
      </c>
      <c r="C326" s="238" t="s">
        <v>6032</v>
      </c>
      <c r="D326" s="238" t="s">
        <v>6033</v>
      </c>
      <c r="E326" s="238" t="s">
        <v>20</v>
      </c>
      <c r="F326" s="238" t="s">
        <v>20</v>
      </c>
      <c r="G326" s="238" t="s">
        <v>20</v>
      </c>
      <c r="H326" s="238" t="s">
        <v>6034</v>
      </c>
      <c r="I326" s="238" t="s">
        <v>4813</v>
      </c>
      <c r="J326" s="238" t="s">
        <v>6035</v>
      </c>
      <c r="K326" s="239" t="str">
        <f>IF(COUNTIF(L326:AY326,"&lt;&gt;")=0,"",SUMPRODUCT(((Recommendations[ImplStatus]="Implemented")+(Recommendations[ImplStatus]="Compensated"))*ISNUMBER(MATCH(Recommendations[Id],L326:AY326,0)))/COUNTIF(L326:AY326,"&lt;&gt;"))</f>
        <v/>
      </c>
      <c r="L326" s="240"/>
      <c r="M326" s="240"/>
      <c r="N326" s="240"/>
      <c r="O326" s="240"/>
      <c r="P326" s="240"/>
      <c r="Q326" s="240"/>
      <c r="R326" s="240"/>
      <c r="S326" s="240"/>
      <c r="T326" s="240"/>
      <c r="U326" s="240"/>
      <c r="V326" s="240"/>
      <c r="W326" s="240"/>
      <c r="X326" s="240"/>
      <c r="Y326" s="240"/>
      <c r="Z326" s="240"/>
      <c r="AA326" s="240"/>
      <c r="AB326" s="240"/>
      <c r="AC326" s="240"/>
      <c r="AD326" s="240"/>
      <c r="AE326" s="240"/>
      <c r="AF326" s="240"/>
      <c r="AG326" s="240"/>
      <c r="AH326" s="240"/>
      <c r="AI326" s="240"/>
      <c r="AJ326" s="240"/>
      <c r="AK326" s="240"/>
      <c r="AL326" s="240"/>
      <c r="AM326" s="240"/>
      <c r="AN326" s="240"/>
      <c r="AO326" s="240"/>
      <c r="AP326" s="240"/>
      <c r="AQ326" s="240"/>
      <c r="AR326" s="240"/>
      <c r="AS326" s="240"/>
      <c r="AT326" s="240"/>
      <c r="AU326" s="240"/>
      <c r="AV326" s="240"/>
      <c r="AW326" s="240"/>
      <c r="AX326" s="240"/>
      <c r="AY326" s="248"/>
    </row>
    <row r="330" spans="1:51" ht="32" customHeight="1" x14ac:dyDescent="0.35">
      <c r="A330" s="285" t="s">
        <v>1311</v>
      </c>
      <c r="B330" s="285"/>
      <c r="C330" s="28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IFERROR(INDEX('Recommendations'!$G$2:$G$273, MATCH(L2,'Recommendations'!$B$2:$B$273,0))="Implemented", FALSE))</xm:f>
            <x14:dxf>
              <font>
                <color rgb="FF000000"/>
              </font>
              <fill>
                <patternFill>
                  <bgColor rgb="FF3C7D22"/>
                </patternFill>
              </fill>
            </x14:dxf>
          </x14:cfRule>
          <x14:cfRule type="expression" priority="2" id="{00000000-000E-0000-0A00-000002000000}">
            <xm:f>AND(L2&lt;&gt;"", IFERROR(INDEX('Recommendations'!$G$2:$G$273, MATCH(L2,'Recommendations'!$B$2:$B$273,0))="Compensated", FALSE))</xm:f>
            <x14:dxf>
              <font>
                <color rgb="FF000000"/>
              </font>
              <fill>
                <patternFill>
                  <bgColor rgb="FFC6E0B4"/>
                </patternFill>
              </fill>
            </x14:dxf>
          </x14:cfRule>
          <x14:cfRule type="expression" priority="3" id="{00000000-000E-0000-0A00-000003000000}">
            <xm:f>AND(L2&lt;&gt;"", IFERROR(INDEX('Recommendations'!$G$2:$G$273, MATCH(L2,'Recommendations'!$B$2:$B$273,0))="Testing", FALSE))</xm:f>
            <x14:dxf>
              <font>
                <color rgb="FF000000"/>
              </font>
              <fill>
                <patternFill>
                  <bgColor rgb="FFFFC000"/>
                </patternFill>
              </fill>
            </x14:dxf>
          </x14:cfRule>
          <x14:cfRule type="expression" priority="4" id="{00000000-000E-0000-0A00-000004000000}">
            <xm:f>AND(L2&lt;&gt;"", IFERROR(INDEX('Recommendations'!$G$2:$G$273, MATCH(L2,'Recommendations'!$B$2:$B$273,0))="Failed", FALSE))</xm:f>
            <x14:dxf>
              <font>
                <color rgb="FF000000"/>
              </font>
              <fill>
                <patternFill>
                  <bgColor rgb="FFD82891"/>
                </patternFill>
              </fill>
            </x14:dxf>
          </x14:cfRule>
          <x14:cfRule type="expression" priority="5" id="{00000000-000E-0000-0A00-000005000000}">
            <xm:f>AND(L2&lt;&gt;"", IFERROR(INDEX('Recommendations'!$G$2:$G$273, MATCH(L2,'Recommendations'!$B$2:$B$273,0))="Risk Accepted", FALSE))</xm:f>
            <x14:dxf>
              <font>
                <color rgb="FF000000"/>
              </font>
              <fill>
                <patternFill>
                  <bgColor rgb="FFD9D9D9"/>
                </patternFill>
              </fill>
            </x14:dxf>
          </x14:cfRule>
          <x14:cfRule type="expression" priority="6" id="{00000000-000E-0000-0A00-000006000000}">
            <xm:f>AND(L2&lt;&gt;"", IFERROR(INDEX('Recommendations'!$G$2:$G$273, MATCH(L2,'Recommendations'!$B$2:$B$273,0))="N/A",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2" t="s">
        <v>3184</v>
      </c>
      <c r="B1" s="283" t="s">
        <v>4069</v>
      </c>
      <c r="C1" s="283" t="s">
        <v>1</v>
      </c>
      <c r="D1" s="283" t="s">
        <v>1547</v>
      </c>
      <c r="E1" s="283" t="s">
        <v>6036</v>
      </c>
      <c r="F1" s="283" t="s">
        <v>6037</v>
      </c>
      <c r="G1" s="283" t="s">
        <v>1552</v>
      </c>
      <c r="H1" s="283" t="s">
        <v>1553</v>
      </c>
      <c r="I1" s="283" t="s">
        <v>1554</v>
      </c>
      <c r="J1" s="283" t="s">
        <v>1555</v>
      </c>
      <c r="K1" s="283" t="s">
        <v>1556</v>
      </c>
      <c r="L1" s="283" t="s">
        <v>1557</v>
      </c>
      <c r="M1" s="283" t="s">
        <v>1558</v>
      </c>
      <c r="N1" s="283" t="s">
        <v>1559</v>
      </c>
      <c r="O1" s="283" t="s">
        <v>1560</v>
      </c>
      <c r="P1" s="283" t="s">
        <v>1561</v>
      </c>
      <c r="Q1" s="283" t="s">
        <v>1562</v>
      </c>
      <c r="R1" s="283" t="s">
        <v>1563</v>
      </c>
      <c r="S1" s="283" t="s">
        <v>1564</v>
      </c>
      <c r="T1" s="283" t="s">
        <v>1565</v>
      </c>
      <c r="U1" s="283" t="s">
        <v>1566</v>
      </c>
      <c r="V1" s="283" t="s">
        <v>1567</v>
      </c>
      <c r="W1" s="283" t="s">
        <v>1568</v>
      </c>
      <c r="X1" s="283" t="s">
        <v>1569</v>
      </c>
      <c r="Y1" s="283" t="s">
        <v>1570</v>
      </c>
      <c r="Z1" s="283" t="s">
        <v>1571</v>
      </c>
      <c r="AA1" s="283" t="s">
        <v>1572</v>
      </c>
      <c r="AB1" s="283" t="s">
        <v>1573</v>
      </c>
      <c r="AC1" s="283" t="s">
        <v>1574</v>
      </c>
      <c r="AD1" s="283" t="s">
        <v>1575</v>
      </c>
      <c r="AE1" s="283" t="s">
        <v>1576</v>
      </c>
      <c r="AF1" s="283" t="s">
        <v>1577</v>
      </c>
      <c r="AG1" s="283" t="s">
        <v>1578</v>
      </c>
      <c r="AH1" s="283" t="s">
        <v>1579</v>
      </c>
      <c r="AI1" s="283" t="s">
        <v>1580</v>
      </c>
      <c r="AJ1" s="283" t="s">
        <v>1581</v>
      </c>
      <c r="AK1" s="283" t="s">
        <v>1582</v>
      </c>
      <c r="AL1" s="283" t="s">
        <v>1583</v>
      </c>
      <c r="AM1" s="283" t="s">
        <v>1584</v>
      </c>
      <c r="AN1" s="283" t="s">
        <v>1585</v>
      </c>
      <c r="AO1" s="283" t="s">
        <v>1586</v>
      </c>
      <c r="AP1" s="283" t="s">
        <v>1587</v>
      </c>
      <c r="AQ1" s="283" t="s">
        <v>1588</v>
      </c>
      <c r="AR1" s="283" t="s">
        <v>1589</v>
      </c>
      <c r="AS1" s="283" t="s">
        <v>1590</v>
      </c>
      <c r="AT1" s="283" t="s">
        <v>1591</v>
      </c>
      <c r="AU1" s="284" t="s">
        <v>1592</v>
      </c>
    </row>
    <row r="2" spans="1:47" ht="60" customHeight="1" outlineLevel="1" x14ac:dyDescent="0.35">
      <c r="A2" s="274" t="s">
        <v>6038</v>
      </c>
      <c r="B2" s="252"/>
      <c r="C2" s="252"/>
      <c r="D2" s="256"/>
      <c r="E2" s="252"/>
      <c r="F2" s="260"/>
      <c r="G2" s="263" t="str">
        <f>IF(COUNTIF(H2:AU2,"&lt;&gt;")=0,"",SUMPRODUCT(((Recommendations[ImplStatus]="Implemented")+(Recommendations[ImplStatus]="Compensated"))*ISNUMBER(MATCH(Recommendations[Id],H2:AU2,0)))/COUNTIF(H2:AU2,"&lt;&gt;"))</f>
        <v/>
      </c>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78"/>
    </row>
    <row r="3" spans="1:47" ht="60" customHeight="1" outlineLevel="2" x14ac:dyDescent="0.35">
      <c r="A3" s="275" t="s">
        <v>6038</v>
      </c>
      <c r="B3" s="253" t="s">
        <v>6039</v>
      </c>
      <c r="C3" s="253"/>
      <c r="D3" s="257"/>
      <c r="E3" s="253"/>
      <c r="F3" s="261"/>
      <c r="G3" s="264" t="str">
        <f>IF(COUNTIF(H3:AU3,"&lt;&gt;")=0,"",SUMPRODUCT(((Recommendations[ImplStatus]="Implemented")+(Recommendations[ImplStatus]="Compensated"))*ISNUMBER(MATCH(Recommendations[Id],H3:AU3,0)))/COUNTIF(H3:AU3,"&lt;&gt;"))</f>
        <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79"/>
    </row>
    <row r="4" spans="1:47" ht="60" customHeight="1" x14ac:dyDescent="0.35">
      <c r="A4" s="276" t="s">
        <v>6038</v>
      </c>
      <c r="B4" s="254" t="s">
        <v>6039</v>
      </c>
      <c r="C4" s="255" t="s">
        <v>6040</v>
      </c>
      <c r="D4" s="258" t="s">
        <v>6041</v>
      </c>
      <c r="E4" s="259" t="s">
        <v>6042</v>
      </c>
      <c r="F4" s="262" t="s">
        <v>6043</v>
      </c>
      <c r="G4" s="265" t="str">
        <f>IF(COUNTIF(H4:AU4,"&lt;&gt;")=0,"",SUMPRODUCT(((Recommendations[ImplStatus]="Implemented")+(Recommendations[ImplStatus]="Compensated"))*ISNUMBER(MATCH(Recommendations[Id],H4:AU4,0)))/COUNTIF(H4:AU4,"&lt;&gt;"))</f>
        <v/>
      </c>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80"/>
    </row>
    <row r="5" spans="1:47" ht="60" customHeight="1" x14ac:dyDescent="0.35">
      <c r="A5" s="276" t="s">
        <v>6038</v>
      </c>
      <c r="B5" s="254" t="s">
        <v>6039</v>
      </c>
      <c r="C5" s="255" t="s">
        <v>6044</v>
      </c>
      <c r="D5" s="258" t="s">
        <v>6045</v>
      </c>
      <c r="E5" s="259" t="s">
        <v>6042</v>
      </c>
      <c r="F5" s="262" t="s">
        <v>6043</v>
      </c>
      <c r="G5" s="265" t="str">
        <f>IF(COUNTIF(H5:AU5,"&lt;&gt;")=0,"",SUMPRODUCT(((Recommendations[ImplStatus]="Implemented")+(Recommendations[ImplStatus]="Compensated"))*ISNUMBER(MATCH(Recommendations[Id],H5:AU5,0)))/COUNTIF(H5:AU5,"&lt;&gt;"))</f>
        <v/>
      </c>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80"/>
    </row>
    <row r="6" spans="1:47" ht="60" customHeight="1" x14ac:dyDescent="0.35">
      <c r="A6" s="276" t="s">
        <v>6038</v>
      </c>
      <c r="B6" s="254" t="s">
        <v>6039</v>
      </c>
      <c r="C6" s="255" t="s">
        <v>6046</v>
      </c>
      <c r="D6" s="258" t="s">
        <v>6047</v>
      </c>
      <c r="E6" s="259" t="s">
        <v>6042</v>
      </c>
      <c r="F6" s="262" t="s">
        <v>6043</v>
      </c>
      <c r="G6" s="265" t="str">
        <f>IF(COUNTIF(H6:AU6,"&lt;&gt;")=0,"",SUMPRODUCT(((Recommendations[ImplStatus]="Implemented")+(Recommendations[ImplStatus]="Compensated"))*ISNUMBER(MATCH(Recommendations[Id],H6:AU6,0)))/COUNTIF(H6:AU6,"&lt;&gt;"))</f>
        <v/>
      </c>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80"/>
    </row>
    <row r="7" spans="1:47" ht="60" customHeight="1" x14ac:dyDescent="0.35">
      <c r="A7" s="276" t="s">
        <v>6038</v>
      </c>
      <c r="B7" s="254" t="s">
        <v>6039</v>
      </c>
      <c r="C7" s="255" t="s">
        <v>6048</v>
      </c>
      <c r="D7" s="258" t="s">
        <v>6049</v>
      </c>
      <c r="E7" s="259" t="s">
        <v>6042</v>
      </c>
      <c r="F7" s="262" t="s">
        <v>6043</v>
      </c>
      <c r="G7" s="265" t="str">
        <f>IF(COUNTIF(H7:AU7,"&lt;&gt;")=0,"",SUMPRODUCT(((Recommendations[ImplStatus]="Implemented")+(Recommendations[ImplStatus]="Compensated"))*ISNUMBER(MATCH(Recommendations[Id],H7:AU7,0)))/COUNTIF(H7:AU7,"&lt;&gt;"))</f>
        <v/>
      </c>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80"/>
    </row>
    <row r="8" spans="1:47" ht="60" customHeight="1" x14ac:dyDescent="0.35">
      <c r="A8" s="276" t="s">
        <v>6038</v>
      </c>
      <c r="B8" s="254" t="s">
        <v>6039</v>
      </c>
      <c r="C8" s="255" t="s">
        <v>6050</v>
      </c>
      <c r="D8" s="258" t="s">
        <v>6051</v>
      </c>
      <c r="E8" s="259" t="s">
        <v>6042</v>
      </c>
      <c r="F8" s="262" t="s">
        <v>6043</v>
      </c>
      <c r="G8" s="265" t="str">
        <f>IF(COUNTIF(H8:AU8,"&lt;&gt;")=0,"",SUMPRODUCT(((Recommendations[ImplStatus]="Implemented")+(Recommendations[ImplStatus]="Compensated"))*ISNUMBER(MATCH(Recommendations[Id],H8:AU8,0)))/COUNTIF(H8:AU8,"&lt;&gt;"))</f>
        <v/>
      </c>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80"/>
    </row>
    <row r="9" spans="1:47" ht="60" customHeight="1" x14ac:dyDescent="0.35">
      <c r="A9" s="276" t="s">
        <v>6038</v>
      </c>
      <c r="B9" s="254" t="s">
        <v>6039</v>
      </c>
      <c r="C9" s="255" t="s">
        <v>6052</v>
      </c>
      <c r="D9" s="258" t="s">
        <v>6053</v>
      </c>
      <c r="E9" s="259" t="s">
        <v>6042</v>
      </c>
      <c r="F9" s="262" t="s">
        <v>6043</v>
      </c>
      <c r="G9" s="265" t="str">
        <f>IF(COUNTIF(H9:AU9,"&lt;&gt;")=0,"",SUMPRODUCT(((Recommendations[ImplStatus]="Implemented")+(Recommendations[ImplStatus]="Compensated"))*ISNUMBER(MATCH(Recommendations[Id],H9:AU9,0)))/COUNTIF(H9:AU9,"&lt;&gt;"))</f>
        <v/>
      </c>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80"/>
    </row>
    <row r="10" spans="1:47" ht="60" customHeight="1" x14ac:dyDescent="0.35">
      <c r="A10" s="276" t="s">
        <v>6038</v>
      </c>
      <c r="B10" s="254" t="s">
        <v>6039</v>
      </c>
      <c r="C10" s="255" t="s">
        <v>6054</v>
      </c>
      <c r="D10" s="258" t="s">
        <v>6055</v>
      </c>
      <c r="E10" s="259" t="s">
        <v>6042</v>
      </c>
      <c r="F10" s="262" t="s">
        <v>6043</v>
      </c>
      <c r="G10" s="265" t="str">
        <f>IF(COUNTIF(H10:AU10,"&lt;&gt;")=0,"",SUMPRODUCT(((Recommendations[ImplStatus]="Implemented")+(Recommendations[ImplStatus]="Compensated"))*ISNUMBER(MATCH(Recommendations[Id],H10:AU10,0)))/COUNTIF(H10:AU10,"&lt;&gt;"))</f>
        <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80"/>
    </row>
    <row r="11" spans="1:47" ht="60" customHeight="1" x14ac:dyDescent="0.35">
      <c r="A11" s="276" t="s">
        <v>6038</v>
      </c>
      <c r="B11" s="254" t="s">
        <v>6039</v>
      </c>
      <c r="C11" s="255" t="s">
        <v>6056</v>
      </c>
      <c r="D11" s="258" t="s">
        <v>6057</v>
      </c>
      <c r="E11" s="259" t="s">
        <v>6042</v>
      </c>
      <c r="F11" s="262" t="s">
        <v>6043</v>
      </c>
      <c r="G11" s="265" t="str">
        <f>IF(COUNTIF(H11:AU11,"&lt;&gt;")=0,"",SUMPRODUCT(((Recommendations[ImplStatus]="Implemented")+(Recommendations[ImplStatus]="Compensated"))*ISNUMBER(MATCH(Recommendations[Id],H11:AU11,0)))/COUNTIF(H11:AU11,"&lt;&gt;"))</f>
        <v/>
      </c>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80"/>
    </row>
    <row r="12" spans="1:47" ht="60" customHeight="1" x14ac:dyDescent="0.35">
      <c r="A12" s="276" t="s">
        <v>6038</v>
      </c>
      <c r="B12" s="254" t="s">
        <v>6039</v>
      </c>
      <c r="C12" s="255" t="s">
        <v>6058</v>
      </c>
      <c r="D12" s="258" t="s">
        <v>6059</v>
      </c>
      <c r="E12" s="259" t="s">
        <v>6042</v>
      </c>
      <c r="F12" s="262" t="s">
        <v>6043</v>
      </c>
      <c r="G12" s="265" t="str">
        <f>IF(COUNTIF(H12:AU12,"&lt;&gt;")=0,"",SUMPRODUCT(((Recommendations[ImplStatus]="Implemented")+(Recommendations[ImplStatus]="Compensated"))*ISNUMBER(MATCH(Recommendations[Id],H12:AU12,0)))/COUNTIF(H12:AU12,"&lt;&gt;"))</f>
        <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80"/>
    </row>
    <row r="13" spans="1:47" ht="60" customHeight="1" x14ac:dyDescent="0.35">
      <c r="A13" s="276" t="s">
        <v>6038</v>
      </c>
      <c r="B13" s="254" t="s">
        <v>6039</v>
      </c>
      <c r="C13" s="255" t="s">
        <v>6060</v>
      </c>
      <c r="D13" s="258" t="s">
        <v>6061</v>
      </c>
      <c r="E13" s="259" t="s">
        <v>6042</v>
      </c>
      <c r="F13" s="262" t="s">
        <v>6043</v>
      </c>
      <c r="G13" s="265" t="str">
        <f>IF(COUNTIF(H13:AU13,"&lt;&gt;")=0,"",SUMPRODUCT(((Recommendations[ImplStatus]="Implemented")+(Recommendations[ImplStatus]="Compensated"))*ISNUMBER(MATCH(Recommendations[Id],H13:AU13,0)))/COUNTIF(H13:AU13,"&lt;&gt;"))</f>
        <v/>
      </c>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80"/>
    </row>
    <row r="14" spans="1:47" ht="60" customHeight="1" x14ac:dyDescent="0.35">
      <c r="A14" s="276" t="s">
        <v>6038</v>
      </c>
      <c r="B14" s="254" t="s">
        <v>6039</v>
      </c>
      <c r="C14" s="255" t="s">
        <v>6062</v>
      </c>
      <c r="D14" s="258" t="s">
        <v>6063</v>
      </c>
      <c r="E14" s="259" t="s">
        <v>6042</v>
      </c>
      <c r="F14" s="262" t="s">
        <v>6043</v>
      </c>
      <c r="G14" s="265" t="str">
        <f>IF(COUNTIF(H14:AU14,"&lt;&gt;")=0,"",SUMPRODUCT(((Recommendations[ImplStatus]="Implemented")+(Recommendations[ImplStatus]="Compensated"))*ISNUMBER(MATCH(Recommendations[Id],H14:AU14,0)))/COUNTIF(H14:AU14,"&lt;&gt;"))</f>
        <v/>
      </c>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80"/>
    </row>
    <row r="15" spans="1:47" ht="60" customHeight="1" x14ac:dyDescent="0.35">
      <c r="A15" s="276" t="s">
        <v>6038</v>
      </c>
      <c r="B15" s="254" t="s">
        <v>6039</v>
      </c>
      <c r="C15" s="255" t="s">
        <v>6064</v>
      </c>
      <c r="D15" s="258" t="s">
        <v>6065</v>
      </c>
      <c r="E15" s="259" t="s">
        <v>6042</v>
      </c>
      <c r="F15" s="262" t="s">
        <v>6043</v>
      </c>
      <c r="G15" s="265" t="str">
        <f>IF(COUNTIF(H15:AU15,"&lt;&gt;")=0,"",SUMPRODUCT(((Recommendations[ImplStatus]="Implemented")+(Recommendations[ImplStatus]="Compensated"))*ISNUMBER(MATCH(Recommendations[Id],H15:AU15,0)))/COUNTIF(H15:AU15,"&lt;&gt;"))</f>
        <v/>
      </c>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80"/>
    </row>
    <row r="16" spans="1:47" ht="60" customHeight="1" x14ac:dyDescent="0.35">
      <c r="A16" s="276" t="s">
        <v>6038</v>
      </c>
      <c r="B16" s="254" t="s">
        <v>6039</v>
      </c>
      <c r="C16" s="255" t="s">
        <v>6066</v>
      </c>
      <c r="D16" s="258" t="s">
        <v>6067</v>
      </c>
      <c r="E16" s="259" t="s">
        <v>6042</v>
      </c>
      <c r="F16" s="262" t="s">
        <v>6043</v>
      </c>
      <c r="G16" s="265" t="str">
        <f>IF(COUNTIF(H16:AU16,"&lt;&gt;")=0,"",SUMPRODUCT(((Recommendations[ImplStatus]="Implemented")+(Recommendations[ImplStatus]="Compensated"))*ISNUMBER(MATCH(Recommendations[Id],H16:AU16,0)))/COUNTIF(H16:AU16,"&lt;&gt;"))</f>
        <v/>
      </c>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80"/>
    </row>
    <row r="17" spans="1:47" ht="60" customHeight="1" outlineLevel="2" x14ac:dyDescent="0.35">
      <c r="A17" s="275" t="s">
        <v>6038</v>
      </c>
      <c r="B17" s="253" t="s">
        <v>6068</v>
      </c>
      <c r="C17" s="253"/>
      <c r="D17" s="257"/>
      <c r="E17" s="253"/>
      <c r="F17" s="261"/>
      <c r="G17" s="264" t="str">
        <f>IF(COUNTIF(H17:AU17,"&lt;&gt;")=0,"",SUMPRODUCT(((Recommendations[ImplStatus]="Implemented")+(Recommendations[ImplStatus]="Compensated"))*ISNUMBER(MATCH(Recommendations[Id],H17:AU17,0)))/COUNTIF(H17:AU17,"&lt;&gt;"))</f>
        <v/>
      </c>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79"/>
    </row>
    <row r="18" spans="1:47" ht="60" customHeight="1" x14ac:dyDescent="0.35">
      <c r="A18" s="276" t="s">
        <v>6038</v>
      </c>
      <c r="B18" s="254" t="s">
        <v>6068</v>
      </c>
      <c r="C18" s="255" t="s">
        <v>6069</v>
      </c>
      <c r="D18" s="258" t="s">
        <v>6070</v>
      </c>
      <c r="E18" s="259" t="s">
        <v>6071</v>
      </c>
      <c r="F18" s="262" t="s">
        <v>6072</v>
      </c>
      <c r="G18" s="265" t="str">
        <f>IF(COUNTIF(H18:AU18,"&lt;&gt;")=0,"",SUMPRODUCT(((Recommendations[ImplStatus]="Implemented")+(Recommendations[ImplStatus]="Compensated"))*ISNUMBER(MATCH(Recommendations[Id],H18:AU18,0)))/COUNTIF(H18:AU18,"&lt;&gt;"))</f>
        <v/>
      </c>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80"/>
    </row>
    <row r="19" spans="1:47" ht="60" customHeight="1" x14ac:dyDescent="0.35">
      <c r="A19" s="276" t="s">
        <v>6038</v>
      </c>
      <c r="B19" s="254" t="s">
        <v>6068</v>
      </c>
      <c r="C19" s="255" t="s">
        <v>6073</v>
      </c>
      <c r="D19" s="258" t="s">
        <v>6074</v>
      </c>
      <c r="E19" s="259" t="s">
        <v>6071</v>
      </c>
      <c r="F19" s="262" t="s">
        <v>6072</v>
      </c>
      <c r="G19" s="265" t="str">
        <f>IF(COUNTIF(H19:AU19,"&lt;&gt;")=0,"",SUMPRODUCT(((Recommendations[ImplStatus]="Implemented")+(Recommendations[ImplStatus]="Compensated"))*ISNUMBER(MATCH(Recommendations[Id],H19:AU19,0)))/COUNTIF(H19:AU19,"&lt;&gt;"))</f>
        <v/>
      </c>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80"/>
    </row>
    <row r="20" spans="1:47" ht="60" customHeight="1" x14ac:dyDescent="0.35">
      <c r="A20" s="276" t="s">
        <v>6038</v>
      </c>
      <c r="B20" s="254" t="s">
        <v>6068</v>
      </c>
      <c r="C20" s="255" t="s">
        <v>6075</v>
      </c>
      <c r="D20" s="258" t="s">
        <v>6076</v>
      </c>
      <c r="E20" s="259" t="s">
        <v>6071</v>
      </c>
      <c r="F20" s="262" t="s">
        <v>6072</v>
      </c>
      <c r="G20" s="265" t="str">
        <f>IF(COUNTIF(H20:AU20,"&lt;&gt;")=0,"",SUMPRODUCT(((Recommendations[ImplStatus]="Implemented")+(Recommendations[ImplStatus]="Compensated"))*ISNUMBER(MATCH(Recommendations[Id],H20:AU20,0)))/COUNTIF(H20:AU20,"&lt;&gt;"))</f>
        <v/>
      </c>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80"/>
    </row>
    <row r="21" spans="1:47" ht="60" customHeight="1" x14ac:dyDescent="0.35">
      <c r="A21" s="276" t="s">
        <v>6038</v>
      </c>
      <c r="B21" s="254" t="s">
        <v>6068</v>
      </c>
      <c r="C21" s="255" t="s">
        <v>6077</v>
      </c>
      <c r="D21" s="258" t="s">
        <v>6078</v>
      </c>
      <c r="E21" s="259" t="s">
        <v>6071</v>
      </c>
      <c r="F21" s="262" t="s">
        <v>6072</v>
      </c>
      <c r="G21" s="265" t="str">
        <f>IF(COUNTIF(H21:AU21,"&lt;&gt;")=0,"",SUMPRODUCT(((Recommendations[ImplStatus]="Implemented")+(Recommendations[ImplStatus]="Compensated"))*ISNUMBER(MATCH(Recommendations[Id],H21:AU21,0)))/COUNTIF(H21:AU21,"&lt;&gt;"))</f>
        <v/>
      </c>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80"/>
    </row>
    <row r="22" spans="1:47" ht="60" customHeight="1" x14ac:dyDescent="0.35">
      <c r="A22" s="276" t="s">
        <v>6038</v>
      </c>
      <c r="B22" s="254" t="s">
        <v>6068</v>
      </c>
      <c r="C22" s="255" t="s">
        <v>6079</v>
      </c>
      <c r="D22" s="258" t="s">
        <v>6080</v>
      </c>
      <c r="E22" s="259" t="s">
        <v>6071</v>
      </c>
      <c r="F22" s="262" t="s">
        <v>6072</v>
      </c>
      <c r="G22" s="265" t="str">
        <f>IF(COUNTIF(H22:AU22,"&lt;&gt;")=0,"",SUMPRODUCT(((Recommendations[ImplStatus]="Implemented")+(Recommendations[ImplStatus]="Compensated"))*ISNUMBER(MATCH(Recommendations[Id],H22:AU22,0)))/COUNTIF(H22:AU22,"&lt;&gt;"))</f>
        <v/>
      </c>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80"/>
    </row>
    <row r="23" spans="1:47" ht="60" customHeight="1" x14ac:dyDescent="0.35">
      <c r="A23" s="276" t="s">
        <v>6038</v>
      </c>
      <c r="B23" s="254" t="s">
        <v>6068</v>
      </c>
      <c r="C23" s="255" t="s">
        <v>6081</v>
      </c>
      <c r="D23" s="258" t="s">
        <v>6082</v>
      </c>
      <c r="E23" s="259" t="s">
        <v>6042</v>
      </c>
      <c r="F23" s="262" t="s">
        <v>6043</v>
      </c>
      <c r="G23" s="265" t="str">
        <f>IF(COUNTIF(H23:AU23,"&lt;&gt;")=0,"",SUMPRODUCT(((Recommendations[ImplStatus]="Implemented")+(Recommendations[ImplStatus]="Compensated"))*ISNUMBER(MATCH(Recommendations[Id],H23:AU23,0)))/COUNTIF(H23:AU23,"&lt;&gt;"))</f>
        <v/>
      </c>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80"/>
    </row>
    <row r="24" spans="1:47" ht="60" customHeight="1" x14ac:dyDescent="0.35">
      <c r="A24" s="276" t="s">
        <v>6038</v>
      </c>
      <c r="B24" s="254" t="s">
        <v>6068</v>
      </c>
      <c r="C24" s="255" t="s">
        <v>6083</v>
      </c>
      <c r="D24" s="258" t="s">
        <v>6084</v>
      </c>
      <c r="E24" s="259" t="s">
        <v>6042</v>
      </c>
      <c r="F24" s="262" t="s">
        <v>6043</v>
      </c>
      <c r="G24" s="265" t="str">
        <f>IF(COUNTIF(H24:AU24,"&lt;&gt;")=0,"",SUMPRODUCT(((Recommendations[ImplStatus]="Implemented")+(Recommendations[ImplStatus]="Compensated"))*ISNUMBER(MATCH(Recommendations[Id],H24:AU24,0)))/COUNTIF(H24:AU24,"&lt;&gt;"))</f>
        <v/>
      </c>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80"/>
    </row>
    <row r="25" spans="1:47" ht="60" customHeight="1" x14ac:dyDescent="0.35">
      <c r="A25" s="276" t="s">
        <v>6038</v>
      </c>
      <c r="B25" s="254" t="s">
        <v>6068</v>
      </c>
      <c r="C25" s="255" t="s">
        <v>6085</v>
      </c>
      <c r="D25" s="258" t="s">
        <v>6086</v>
      </c>
      <c r="E25" s="259" t="s">
        <v>6042</v>
      </c>
      <c r="F25" s="262" t="s">
        <v>6087</v>
      </c>
      <c r="G25" s="265" t="str">
        <f>IF(COUNTIF(H25:AU25,"&lt;&gt;")=0,"",SUMPRODUCT(((Recommendations[ImplStatus]="Implemented")+(Recommendations[ImplStatus]="Compensated"))*ISNUMBER(MATCH(Recommendations[Id],H25:AU25,0)))/COUNTIF(H25:AU25,"&lt;&gt;"))</f>
        <v/>
      </c>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80"/>
    </row>
    <row r="26" spans="1:47" ht="60" customHeight="1" x14ac:dyDescent="0.35">
      <c r="A26" s="276" t="s">
        <v>6038</v>
      </c>
      <c r="B26" s="254" t="s">
        <v>6068</v>
      </c>
      <c r="C26" s="255" t="s">
        <v>6088</v>
      </c>
      <c r="D26" s="258" t="s">
        <v>6089</v>
      </c>
      <c r="E26" s="259" t="s">
        <v>6042</v>
      </c>
      <c r="F26" s="262" t="s">
        <v>6087</v>
      </c>
      <c r="G26" s="265" t="str">
        <f>IF(COUNTIF(H26:AU26,"&lt;&gt;")=0,"",SUMPRODUCT(((Recommendations[ImplStatus]="Implemented")+(Recommendations[ImplStatus]="Compensated"))*ISNUMBER(MATCH(Recommendations[Id],H26:AU26,0)))/COUNTIF(H26:AU26,"&lt;&gt;"))</f>
        <v/>
      </c>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80"/>
    </row>
    <row r="27" spans="1:47" ht="60" customHeight="1" x14ac:dyDescent="0.35">
      <c r="A27" s="276" t="s">
        <v>6038</v>
      </c>
      <c r="B27" s="254" t="s">
        <v>6068</v>
      </c>
      <c r="C27" s="255" t="s">
        <v>6090</v>
      </c>
      <c r="D27" s="258" t="s">
        <v>6091</v>
      </c>
      <c r="E27" s="259" t="s">
        <v>6042</v>
      </c>
      <c r="F27" s="262" t="s">
        <v>6087</v>
      </c>
      <c r="G27" s="265" t="str">
        <f>IF(COUNTIF(H27:AU27,"&lt;&gt;")=0,"",SUMPRODUCT(((Recommendations[ImplStatus]="Implemented")+(Recommendations[ImplStatus]="Compensated"))*ISNUMBER(MATCH(Recommendations[Id],H27:AU27,0)))/COUNTIF(H27:AU27,"&lt;&gt;"))</f>
        <v/>
      </c>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80"/>
    </row>
    <row r="28" spans="1:47" ht="60" customHeight="1" x14ac:dyDescent="0.35">
      <c r="A28" s="276" t="s">
        <v>6038</v>
      </c>
      <c r="B28" s="254" t="s">
        <v>6068</v>
      </c>
      <c r="C28" s="255" t="s">
        <v>6092</v>
      </c>
      <c r="D28" s="258" t="s">
        <v>6093</v>
      </c>
      <c r="E28" s="259" t="s">
        <v>6042</v>
      </c>
      <c r="F28" s="262" t="s">
        <v>6087</v>
      </c>
      <c r="G28" s="265" t="str">
        <f>IF(COUNTIF(H28:AU28,"&lt;&gt;")=0,"",SUMPRODUCT(((Recommendations[ImplStatus]="Implemented")+(Recommendations[ImplStatus]="Compensated"))*ISNUMBER(MATCH(Recommendations[Id],H28:AU28,0)))/COUNTIF(H28:AU28,"&lt;&gt;"))</f>
        <v/>
      </c>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80"/>
    </row>
    <row r="29" spans="1:47" ht="60" customHeight="1" x14ac:dyDescent="0.35">
      <c r="A29" s="276" t="s">
        <v>6038</v>
      </c>
      <c r="B29" s="254" t="s">
        <v>6068</v>
      </c>
      <c r="C29" s="255" t="s">
        <v>6094</v>
      </c>
      <c r="D29" s="258" t="s">
        <v>6095</v>
      </c>
      <c r="E29" s="259" t="s">
        <v>6042</v>
      </c>
      <c r="F29" s="262" t="s">
        <v>6087</v>
      </c>
      <c r="G29" s="265" t="str">
        <f>IF(COUNTIF(H29:AU29,"&lt;&gt;")=0,"",SUMPRODUCT(((Recommendations[ImplStatus]="Implemented")+(Recommendations[ImplStatus]="Compensated"))*ISNUMBER(MATCH(Recommendations[Id],H29:AU29,0)))/COUNTIF(H29:AU29,"&lt;&gt;"))</f>
        <v/>
      </c>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80"/>
    </row>
    <row r="30" spans="1:47" ht="60" customHeight="1" x14ac:dyDescent="0.35">
      <c r="A30" s="276" t="s">
        <v>6038</v>
      </c>
      <c r="B30" s="254" t="s">
        <v>6068</v>
      </c>
      <c r="C30" s="255" t="s">
        <v>6096</v>
      </c>
      <c r="D30" s="258" t="s">
        <v>6097</v>
      </c>
      <c r="E30" s="259" t="s">
        <v>6042</v>
      </c>
      <c r="F30" s="262" t="s">
        <v>6087</v>
      </c>
      <c r="G30" s="265" t="str">
        <f>IF(COUNTIF(H30:AU30,"&lt;&gt;")=0,"",SUMPRODUCT(((Recommendations[ImplStatus]="Implemented")+(Recommendations[ImplStatus]="Compensated"))*ISNUMBER(MATCH(Recommendations[Id],H30:AU30,0)))/COUNTIF(H30:AU30,"&lt;&gt;"))</f>
        <v/>
      </c>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80"/>
    </row>
    <row r="31" spans="1:47" ht="60" customHeight="1" x14ac:dyDescent="0.35">
      <c r="A31" s="276" t="s">
        <v>6038</v>
      </c>
      <c r="B31" s="254" t="s">
        <v>6068</v>
      </c>
      <c r="C31" s="255" t="s">
        <v>6098</v>
      </c>
      <c r="D31" s="258" t="s">
        <v>6099</v>
      </c>
      <c r="E31" s="259" t="s">
        <v>6042</v>
      </c>
      <c r="F31" s="262" t="s">
        <v>6087</v>
      </c>
      <c r="G31" s="265" t="str">
        <f>IF(COUNTIF(H31:AU31,"&lt;&gt;")=0,"",SUMPRODUCT(((Recommendations[ImplStatus]="Implemented")+(Recommendations[ImplStatus]="Compensated"))*ISNUMBER(MATCH(Recommendations[Id],H31:AU31,0)))/COUNTIF(H31:AU31,"&lt;&gt;"))</f>
        <v/>
      </c>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80"/>
    </row>
    <row r="32" spans="1:47" ht="60" customHeight="1" x14ac:dyDescent="0.35">
      <c r="A32" s="276" t="s">
        <v>6038</v>
      </c>
      <c r="B32" s="254" t="s">
        <v>6068</v>
      </c>
      <c r="C32" s="255" t="s">
        <v>6100</v>
      </c>
      <c r="D32" s="258" t="s">
        <v>6101</v>
      </c>
      <c r="E32" s="259" t="s">
        <v>6042</v>
      </c>
      <c r="F32" s="262" t="s">
        <v>6087</v>
      </c>
      <c r="G32" s="265" t="str">
        <f>IF(COUNTIF(H32:AU32,"&lt;&gt;")=0,"",SUMPRODUCT(((Recommendations[ImplStatus]="Implemented")+(Recommendations[ImplStatus]="Compensated"))*ISNUMBER(MATCH(Recommendations[Id],H32:AU32,0)))/COUNTIF(H32:AU32,"&lt;&gt;"))</f>
        <v/>
      </c>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80"/>
    </row>
    <row r="33" spans="1:47" ht="60" customHeight="1" x14ac:dyDescent="0.35">
      <c r="A33" s="276" t="s">
        <v>6038</v>
      </c>
      <c r="B33" s="254" t="s">
        <v>6068</v>
      </c>
      <c r="C33" s="255" t="s">
        <v>6102</v>
      </c>
      <c r="D33" s="258" t="s">
        <v>6103</v>
      </c>
      <c r="E33" s="259" t="s">
        <v>6071</v>
      </c>
      <c r="F33" s="262" t="s">
        <v>6072</v>
      </c>
      <c r="G33" s="265" t="str">
        <f>IF(COUNTIF(H33:AU33,"&lt;&gt;")=0,"",SUMPRODUCT(((Recommendations[ImplStatus]="Implemented")+(Recommendations[ImplStatus]="Compensated"))*ISNUMBER(MATCH(Recommendations[Id],H33:AU33,0)))/COUNTIF(H33:AU33,"&lt;&gt;"))</f>
        <v/>
      </c>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80"/>
    </row>
    <row r="34" spans="1:47" ht="60" customHeight="1" x14ac:dyDescent="0.35">
      <c r="A34" s="276" t="s">
        <v>6038</v>
      </c>
      <c r="B34" s="254" t="s">
        <v>6068</v>
      </c>
      <c r="C34" s="255" t="s">
        <v>6104</v>
      </c>
      <c r="D34" s="258" t="s">
        <v>6105</v>
      </c>
      <c r="E34" s="259" t="s">
        <v>6042</v>
      </c>
      <c r="F34" s="262" t="s">
        <v>6087</v>
      </c>
      <c r="G34" s="265" t="str">
        <f>IF(COUNTIF(H34:AU34,"&lt;&gt;")=0,"",SUMPRODUCT(((Recommendations[ImplStatus]="Implemented")+(Recommendations[ImplStatus]="Compensated"))*ISNUMBER(MATCH(Recommendations[Id],H34:AU34,0)))/COUNTIF(H34:AU34,"&lt;&gt;"))</f>
        <v/>
      </c>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80"/>
    </row>
    <row r="35" spans="1:47" ht="60" customHeight="1" outlineLevel="2" x14ac:dyDescent="0.35">
      <c r="A35" s="275" t="s">
        <v>6038</v>
      </c>
      <c r="B35" s="253" t="s">
        <v>6106</v>
      </c>
      <c r="C35" s="253"/>
      <c r="D35" s="257"/>
      <c r="E35" s="253"/>
      <c r="F35" s="261"/>
      <c r="G35" s="264" t="str">
        <f>IF(COUNTIF(H35:AU35,"&lt;&gt;")=0,"",SUMPRODUCT(((Recommendations[ImplStatus]="Implemented")+(Recommendations[ImplStatus]="Compensated"))*ISNUMBER(MATCH(Recommendations[Id],H35:AU35,0)))/COUNTIF(H35:AU35,"&lt;&gt;"))</f>
        <v/>
      </c>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79"/>
    </row>
    <row r="36" spans="1:47" ht="60" customHeight="1" x14ac:dyDescent="0.35">
      <c r="A36" s="276" t="s">
        <v>6038</v>
      </c>
      <c r="B36" s="254" t="s">
        <v>6106</v>
      </c>
      <c r="C36" s="255" t="s">
        <v>6107</v>
      </c>
      <c r="D36" s="258" t="s">
        <v>6108</v>
      </c>
      <c r="E36" s="259" t="s">
        <v>6042</v>
      </c>
      <c r="F36" s="262" t="s">
        <v>6087</v>
      </c>
      <c r="G36" s="265" t="str">
        <f>IF(COUNTIF(H36:AU36,"&lt;&gt;")=0,"",SUMPRODUCT(((Recommendations[ImplStatus]="Implemented")+(Recommendations[ImplStatus]="Compensated"))*ISNUMBER(MATCH(Recommendations[Id],H36:AU36,0)))/COUNTIF(H36:AU36,"&lt;&gt;"))</f>
        <v/>
      </c>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80"/>
    </row>
    <row r="37" spans="1:47" ht="60" customHeight="1" x14ac:dyDescent="0.35">
      <c r="A37" s="276" t="s">
        <v>6038</v>
      </c>
      <c r="B37" s="254" t="s">
        <v>6106</v>
      </c>
      <c r="C37" s="255" t="s">
        <v>6109</v>
      </c>
      <c r="D37" s="258" t="s">
        <v>6110</v>
      </c>
      <c r="E37" s="259" t="s">
        <v>6042</v>
      </c>
      <c r="F37" s="262" t="s">
        <v>6111</v>
      </c>
      <c r="G37" s="265" t="str">
        <f>IF(COUNTIF(H37:AU37,"&lt;&gt;")=0,"",SUMPRODUCT(((Recommendations[ImplStatus]="Implemented")+(Recommendations[ImplStatus]="Compensated"))*ISNUMBER(MATCH(Recommendations[Id],H37:AU37,0)))/COUNTIF(H37:AU37,"&lt;&gt;"))</f>
        <v/>
      </c>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80"/>
    </row>
    <row r="38" spans="1:47" ht="60" customHeight="1" x14ac:dyDescent="0.35">
      <c r="A38" s="276" t="s">
        <v>6038</v>
      </c>
      <c r="B38" s="254" t="s">
        <v>6106</v>
      </c>
      <c r="C38" s="255" t="s">
        <v>6112</v>
      </c>
      <c r="D38" s="258" t="s">
        <v>6113</v>
      </c>
      <c r="E38" s="259" t="s">
        <v>6042</v>
      </c>
      <c r="F38" s="262" t="s">
        <v>6111</v>
      </c>
      <c r="G38" s="265" t="str">
        <f>IF(COUNTIF(H38:AU38,"&lt;&gt;")=0,"",SUMPRODUCT(((Recommendations[ImplStatus]="Implemented")+(Recommendations[ImplStatus]="Compensated"))*ISNUMBER(MATCH(Recommendations[Id],H38:AU38,0)))/COUNTIF(H38:AU38,"&lt;&gt;"))</f>
        <v/>
      </c>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80"/>
    </row>
    <row r="39" spans="1:47" ht="60" customHeight="1" x14ac:dyDescent="0.35">
      <c r="A39" s="276" t="s">
        <v>6038</v>
      </c>
      <c r="B39" s="254" t="s">
        <v>6106</v>
      </c>
      <c r="C39" s="255" t="s">
        <v>6114</v>
      </c>
      <c r="D39" s="258" t="s">
        <v>6115</v>
      </c>
      <c r="E39" s="259" t="s">
        <v>6042</v>
      </c>
      <c r="F39" s="262" t="s">
        <v>6111</v>
      </c>
      <c r="G39" s="265" t="str">
        <f>IF(COUNTIF(H39:AU39,"&lt;&gt;")=0,"",SUMPRODUCT(((Recommendations[ImplStatus]="Implemented")+(Recommendations[ImplStatus]="Compensated"))*ISNUMBER(MATCH(Recommendations[Id],H39:AU39,0)))/COUNTIF(H39:AU39,"&lt;&gt;"))</f>
        <v/>
      </c>
      <c r="H39" s="266"/>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80"/>
    </row>
    <row r="40" spans="1:47" ht="60" customHeight="1" x14ac:dyDescent="0.35">
      <c r="A40" s="276" t="s">
        <v>6038</v>
      </c>
      <c r="B40" s="254" t="s">
        <v>6106</v>
      </c>
      <c r="C40" s="255" t="s">
        <v>6116</v>
      </c>
      <c r="D40" s="258" t="s">
        <v>6117</v>
      </c>
      <c r="E40" s="259" t="s">
        <v>6042</v>
      </c>
      <c r="F40" s="262" t="s">
        <v>6111</v>
      </c>
      <c r="G40" s="265" t="str">
        <f>IF(COUNTIF(H40:AU40,"&lt;&gt;")=0,"",SUMPRODUCT(((Recommendations[ImplStatus]="Implemented")+(Recommendations[ImplStatus]="Compensated"))*ISNUMBER(MATCH(Recommendations[Id],H40:AU40,0)))/COUNTIF(H40:AU40,"&lt;&gt;"))</f>
        <v/>
      </c>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80"/>
    </row>
    <row r="41" spans="1:47" ht="60" customHeight="1" x14ac:dyDescent="0.35">
      <c r="A41" s="276" t="s">
        <v>6038</v>
      </c>
      <c r="B41" s="254" t="s">
        <v>6106</v>
      </c>
      <c r="C41" s="255" t="s">
        <v>6118</v>
      </c>
      <c r="D41" s="258" t="s">
        <v>6119</v>
      </c>
      <c r="E41" s="259" t="s">
        <v>6042</v>
      </c>
      <c r="F41" s="262" t="s">
        <v>6111</v>
      </c>
      <c r="G41" s="265" t="str">
        <f>IF(COUNTIF(H41:AU41,"&lt;&gt;")=0,"",SUMPRODUCT(((Recommendations[ImplStatus]="Implemented")+(Recommendations[ImplStatus]="Compensated"))*ISNUMBER(MATCH(Recommendations[Id],H41:AU41,0)))/COUNTIF(H41:AU41,"&lt;&gt;"))</f>
        <v/>
      </c>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80"/>
    </row>
    <row r="42" spans="1:47" ht="60" customHeight="1" x14ac:dyDescent="0.35">
      <c r="A42" s="276" t="s">
        <v>6038</v>
      </c>
      <c r="B42" s="254" t="s">
        <v>6106</v>
      </c>
      <c r="C42" s="255" t="s">
        <v>6120</v>
      </c>
      <c r="D42" s="258" t="s">
        <v>6121</v>
      </c>
      <c r="E42" s="259" t="s">
        <v>6042</v>
      </c>
      <c r="F42" s="262" t="s">
        <v>6111</v>
      </c>
      <c r="G42" s="265" t="str">
        <f>IF(COUNTIF(H42:AU42,"&lt;&gt;")=0,"",SUMPRODUCT(((Recommendations[ImplStatus]="Implemented")+(Recommendations[ImplStatus]="Compensated"))*ISNUMBER(MATCH(Recommendations[Id],H42:AU42,0)))/COUNTIF(H42:AU42,"&lt;&gt;"))</f>
        <v/>
      </c>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80"/>
    </row>
    <row r="43" spans="1:47" ht="60" customHeight="1" x14ac:dyDescent="0.35">
      <c r="A43" s="276" t="s">
        <v>6038</v>
      </c>
      <c r="B43" s="254" t="s">
        <v>6106</v>
      </c>
      <c r="C43" s="255" t="s">
        <v>6122</v>
      </c>
      <c r="D43" s="258" t="s">
        <v>6123</v>
      </c>
      <c r="E43" s="259" t="s">
        <v>6042</v>
      </c>
      <c r="F43" s="262" t="s">
        <v>6111</v>
      </c>
      <c r="G43" s="265" t="str">
        <f>IF(COUNTIF(H43:AU43,"&lt;&gt;")=0,"",SUMPRODUCT(((Recommendations[ImplStatus]="Implemented")+(Recommendations[ImplStatus]="Compensated"))*ISNUMBER(MATCH(Recommendations[Id],H43:AU43,0)))/COUNTIF(H43:AU43,"&lt;&gt;"))</f>
        <v/>
      </c>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80"/>
    </row>
    <row r="44" spans="1:47" ht="60" customHeight="1" x14ac:dyDescent="0.35">
      <c r="A44" s="276" t="s">
        <v>6038</v>
      </c>
      <c r="B44" s="254" t="s">
        <v>6106</v>
      </c>
      <c r="C44" s="255" t="s">
        <v>6124</v>
      </c>
      <c r="D44" s="258" t="s">
        <v>6125</v>
      </c>
      <c r="E44" s="259" t="s">
        <v>6042</v>
      </c>
      <c r="F44" s="262" t="s">
        <v>6111</v>
      </c>
      <c r="G44" s="265" t="str">
        <f>IF(COUNTIF(H44:AU44,"&lt;&gt;")=0,"",SUMPRODUCT(((Recommendations[ImplStatus]="Implemented")+(Recommendations[ImplStatus]="Compensated"))*ISNUMBER(MATCH(Recommendations[Id],H44:AU44,0)))/COUNTIF(H44:AU44,"&lt;&gt;"))</f>
        <v/>
      </c>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80"/>
    </row>
    <row r="45" spans="1:47" ht="60" customHeight="1" x14ac:dyDescent="0.35">
      <c r="A45" s="276" t="s">
        <v>6038</v>
      </c>
      <c r="B45" s="254" t="s">
        <v>6106</v>
      </c>
      <c r="C45" s="255" t="s">
        <v>6126</v>
      </c>
      <c r="D45" s="258" t="s">
        <v>6127</v>
      </c>
      <c r="E45" s="259" t="s">
        <v>6042</v>
      </c>
      <c r="F45" s="262" t="s">
        <v>6111</v>
      </c>
      <c r="G45" s="265" t="str">
        <f>IF(COUNTIF(H45:AU45,"&lt;&gt;")=0,"",SUMPRODUCT(((Recommendations[ImplStatus]="Implemented")+(Recommendations[ImplStatus]="Compensated"))*ISNUMBER(MATCH(Recommendations[Id],H45:AU45,0)))/COUNTIF(H45:AU45,"&lt;&gt;"))</f>
        <v/>
      </c>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80"/>
    </row>
    <row r="46" spans="1:47" ht="60" customHeight="1" x14ac:dyDescent="0.35">
      <c r="A46" s="276" t="s">
        <v>6038</v>
      </c>
      <c r="B46" s="254" t="s">
        <v>6106</v>
      </c>
      <c r="C46" s="255" t="s">
        <v>6128</v>
      </c>
      <c r="D46" s="258" t="s">
        <v>6129</v>
      </c>
      <c r="E46" s="259" t="s">
        <v>6042</v>
      </c>
      <c r="F46" s="262" t="s">
        <v>6111</v>
      </c>
      <c r="G46" s="265" t="str">
        <f>IF(COUNTIF(H46:AU46,"&lt;&gt;")=0,"",SUMPRODUCT(((Recommendations[ImplStatus]="Implemented")+(Recommendations[ImplStatus]="Compensated"))*ISNUMBER(MATCH(Recommendations[Id],H46:AU46,0)))/COUNTIF(H46:AU46,"&lt;&gt;"))</f>
        <v/>
      </c>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80"/>
    </row>
    <row r="47" spans="1:47" ht="60" customHeight="1" x14ac:dyDescent="0.35">
      <c r="A47" s="276" t="s">
        <v>6038</v>
      </c>
      <c r="B47" s="254" t="s">
        <v>6106</v>
      </c>
      <c r="C47" s="255" t="s">
        <v>6130</v>
      </c>
      <c r="D47" s="258" t="s">
        <v>6131</v>
      </c>
      <c r="E47" s="259" t="s">
        <v>6042</v>
      </c>
      <c r="F47" s="262" t="s">
        <v>6111</v>
      </c>
      <c r="G47" s="265" t="str">
        <f>IF(COUNTIF(H47:AU47,"&lt;&gt;")=0,"",SUMPRODUCT(((Recommendations[ImplStatus]="Implemented")+(Recommendations[ImplStatus]="Compensated"))*ISNUMBER(MATCH(Recommendations[Id],H47:AU47,0)))/COUNTIF(H47:AU47,"&lt;&gt;"))</f>
        <v/>
      </c>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80"/>
    </row>
    <row r="48" spans="1:47" ht="60" customHeight="1" x14ac:dyDescent="0.35">
      <c r="A48" s="276" t="s">
        <v>6038</v>
      </c>
      <c r="B48" s="254" t="s">
        <v>6106</v>
      </c>
      <c r="C48" s="255" t="s">
        <v>6132</v>
      </c>
      <c r="D48" s="258" t="s">
        <v>6133</v>
      </c>
      <c r="E48" s="259" t="s">
        <v>6042</v>
      </c>
      <c r="F48" s="262" t="s">
        <v>6111</v>
      </c>
      <c r="G48" s="265" t="str">
        <f>IF(COUNTIF(H48:AU48,"&lt;&gt;")=0,"",SUMPRODUCT(((Recommendations[ImplStatus]="Implemented")+(Recommendations[ImplStatus]="Compensated"))*ISNUMBER(MATCH(Recommendations[Id],H48:AU48,0)))/COUNTIF(H48:AU48,"&lt;&gt;"))</f>
        <v/>
      </c>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80"/>
    </row>
    <row r="49" spans="1:47" ht="60" customHeight="1" x14ac:dyDescent="0.35">
      <c r="A49" s="276" t="s">
        <v>6038</v>
      </c>
      <c r="B49" s="254" t="s">
        <v>6106</v>
      </c>
      <c r="C49" s="255" t="s">
        <v>6134</v>
      </c>
      <c r="D49" s="258" t="s">
        <v>6135</v>
      </c>
      <c r="E49" s="259" t="s">
        <v>6042</v>
      </c>
      <c r="F49" s="262" t="s">
        <v>6111</v>
      </c>
      <c r="G49" s="265" t="str">
        <f>IF(COUNTIF(H49:AU49,"&lt;&gt;")=0,"",SUMPRODUCT(((Recommendations[ImplStatus]="Implemented")+(Recommendations[ImplStatus]="Compensated"))*ISNUMBER(MATCH(Recommendations[Id],H49:AU49,0)))/COUNTIF(H49:AU49,"&lt;&gt;"))</f>
        <v/>
      </c>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80"/>
    </row>
    <row r="50" spans="1:47" ht="60" customHeight="1" outlineLevel="2" x14ac:dyDescent="0.35">
      <c r="A50" s="275" t="s">
        <v>6038</v>
      </c>
      <c r="B50" s="253" t="s">
        <v>3308</v>
      </c>
      <c r="C50" s="253"/>
      <c r="D50" s="257"/>
      <c r="E50" s="253"/>
      <c r="F50" s="261"/>
      <c r="G50" s="264" t="str">
        <f>IF(COUNTIF(H50:AU50,"&lt;&gt;")=0,"",SUMPRODUCT(((Recommendations[ImplStatus]="Implemented")+(Recommendations[ImplStatus]="Compensated"))*ISNUMBER(MATCH(Recommendations[Id],H50:AU50,0)))/COUNTIF(H50:AU50,"&lt;&gt;"))</f>
        <v/>
      </c>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79"/>
    </row>
    <row r="51" spans="1:47" ht="60" customHeight="1" x14ac:dyDescent="0.35">
      <c r="A51" s="276" t="s">
        <v>6038</v>
      </c>
      <c r="B51" s="254" t="s">
        <v>3308</v>
      </c>
      <c r="C51" s="255" t="s">
        <v>6136</v>
      </c>
      <c r="D51" s="258" t="s">
        <v>6137</v>
      </c>
      <c r="E51" s="259" t="s">
        <v>6138</v>
      </c>
      <c r="F51" s="262" t="s">
        <v>6139</v>
      </c>
      <c r="G51" s="265" t="str">
        <f>IF(COUNTIF(H51:AU51,"&lt;&gt;")=0,"",SUMPRODUCT(((Recommendations[ImplStatus]="Implemented")+(Recommendations[ImplStatus]="Compensated"))*ISNUMBER(MATCH(Recommendations[Id],H51:AU51,0)))/COUNTIF(H51:AU51,"&lt;&gt;"))</f>
        <v/>
      </c>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80"/>
    </row>
    <row r="52" spans="1:47" ht="60" customHeight="1" x14ac:dyDescent="0.35">
      <c r="A52" s="276" t="s">
        <v>6038</v>
      </c>
      <c r="B52" s="254" t="s">
        <v>3308</v>
      </c>
      <c r="C52" s="255" t="s">
        <v>6140</v>
      </c>
      <c r="D52" s="258" t="s">
        <v>6141</v>
      </c>
      <c r="E52" s="259" t="s">
        <v>6138</v>
      </c>
      <c r="F52" s="262" t="s">
        <v>6139</v>
      </c>
      <c r="G52" s="265" t="str">
        <f>IF(COUNTIF(H52:AU52,"&lt;&gt;")=0,"",SUMPRODUCT(((Recommendations[ImplStatus]="Implemented")+(Recommendations[ImplStatus]="Compensated"))*ISNUMBER(MATCH(Recommendations[Id],H52:AU52,0)))/COUNTIF(H52:AU52,"&lt;&gt;"))</f>
        <v/>
      </c>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80"/>
    </row>
    <row r="53" spans="1:47" ht="60" customHeight="1" x14ac:dyDescent="0.35">
      <c r="A53" s="276" t="s">
        <v>6038</v>
      </c>
      <c r="B53" s="254" t="s">
        <v>3308</v>
      </c>
      <c r="C53" s="255" t="s">
        <v>6142</v>
      </c>
      <c r="D53" s="258" t="s">
        <v>6143</v>
      </c>
      <c r="E53" s="259" t="s">
        <v>6138</v>
      </c>
      <c r="F53" s="262" t="s">
        <v>6139</v>
      </c>
      <c r="G53" s="265" t="str">
        <f>IF(COUNTIF(H53:AU53,"&lt;&gt;")=0,"",SUMPRODUCT(((Recommendations[ImplStatus]="Implemented")+(Recommendations[ImplStatus]="Compensated"))*ISNUMBER(MATCH(Recommendations[Id],H53:AU53,0)))/COUNTIF(H53:AU53,"&lt;&gt;"))</f>
        <v/>
      </c>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80"/>
    </row>
    <row r="54" spans="1:47" ht="60" customHeight="1" x14ac:dyDescent="0.35">
      <c r="A54" s="276" t="s">
        <v>6038</v>
      </c>
      <c r="B54" s="254" t="s">
        <v>3308</v>
      </c>
      <c r="C54" s="255" t="s">
        <v>6144</v>
      </c>
      <c r="D54" s="258" t="s">
        <v>6145</v>
      </c>
      <c r="E54" s="259" t="s">
        <v>6138</v>
      </c>
      <c r="F54" s="262" t="s">
        <v>6139</v>
      </c>
      <c r="G54" s="265" t="str">
        <f>IF(COUNTIF(H54:AU54,"&lt;&gt;")=0,"",SUMPRODUCT(((Recommendations[ImplStatus]="Implemented")+(Recommendations[ImplStatus]="Compensated"))*ISNUMBER(MATCH(Recommendations[Id],H54:AU54,0)))/COUNTIF(H54:AU54,"&lt;&gt;"))</f>
        <v/>
      </c>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80"/>
    </row>
    <row r="55" spans="1:47" ht="60" customHeight="1" x14ac:dyDescent="0.35">
      <c r="A55" s="276" t="s">
        <v>6038</v>
      </c>
      <c r="B55" s="254" t="s">
        <v>3308</v>
      </c>
      <c r="C55" s="255" t="s">
        <v>6146</v>
      </c>
      <c r="D55" s="258" t="s">
        <v>6147</v>
      </c>
      <c r="E55" s="259" t="s">
        <v>6138</v>
      </c>
      <c r="F55" s="262" t="s">
        <v>6139</v>
      </c>
      <c r="G55" s="265" t="str">
        <f>IF(COUNTIF(H55:AU55,"&lt;&gt;")=0,"",SUMPRODUCT(((Recommendations[ImplStatus]="Implemented")+(Recommendations[ImplStatus]="Compensated"))*ISNUMBER(MATCH(Recommendations[Id],H55:AU55,0)))/COUNTIF(H55:AU55,"&lt;&gt;"))</f>
        <v/>
      </c>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80"/>
    </row>
    <row r="56" spans="1:47" ht="60" customHeight="1" x14ac:dyDescent="0.35">
      <c r="A56" s="276" t="s">
        <v>6038</v>
      </c>
      <c r="B56" s="254" t="s">
        <v>3308</v>
      </c>
      <c r="C56" s="255" t="s">
        <v>6148</v>
      </c>
      <c r="D56" s="258" t="s">
        <v>6149</v>
      </c>
      <c r="E56" s="259" t="s">
        <v>6138</v>
      </c>
      <c r="F56" s="262" t="s">
        <v>6139</v>
      </c>
      <c r="G56" s="265" t="str">
        <f>IF(COUNTIF(H56:AU56,"&lt;&gt;")=0,"",SUMPRODUCT(((Recommendations[ImplStatus]="Implemented")+(Recommendations[ImplStatus]="Compensated"))*ISNUMBER(MATCH(Recommendations[Id],H56:AU56,0)))/COUNTIF(H56:AU56,"&lt;&gt;"))</f>
        <v/>
      </c>
      <c r="H56" s="266"/>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80"/>
    </row>
    <row r="57" spans="1:47" ht="60" customHeight="1" x14ac:dyDescent="0.35">
      <c r="A57" s="276" t="s">
        <v>6038</v>
      </c>
      <c r="B57" s="254" t="s">
        <v>3308</v>
      </c>
      <c r="C57" s="255" t="s">
        <v>6150</v>
      </c>
      <c r="D57" s="258" t="s">
        <v>6151</v>
      </c>
      <c r="E57" s="259" t="s">
        <v>6138</v>
      </c>
      <c r="F57" s="262" t="s">
        <v>6139</v>
      </c>
      <c r="G57" s="265" t="str">
        <f>IF(COUNTIF(H57:AU57,"&lt;&gt;")=0,"",SUMPRODUCT(((Recommendations[ImplStatus]="Implemented")+(Recommendations[ImplStatus]="Compensated"))*ISNUMBER(MATCH(Recommendations[Id],H57:AU57,0)))/COUNTIF(H57:AU57,"&lt;&gt;"))</f>
        <v/>
      </c>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80"/>
    </row>
    <row r="58" spans="1:47" ht="60" customHeight="1" x14ac:dyDescent="0.35">
      <c r="A58" s="276" t="s">
        <v>6038</v>
      </c>
      <c r="B58" s="254" t="s">
        <v>3308</v>
      </c>
      <c r="C58" s="255" t="s">
        <v>6152</v>
      </c>
      <c r="D58" s="258" t="s">
        <v>6153</v>
      </c>
      <c r="E58" s="259" t="s">
        <v>6042</v>
      </c>
      <c r="F58" s="262" t="s">
        <v>6139</v>
      </c>
      <c r="G58" s="265" t="str">
        <f>IF(COUNTIF(H58:AU58,"&lt;&gt;")=0,"",SUMPRODUCT(((Recommendations[ImplStatus]="Implemented")+(Recommendations[ImplStatus]="Compensated"))*ISNUMBER(MATCH(Recommendations[Id],H58:AU58,0)))/COUNTIF(H58:AU58,"&lt;&gt;"))</f>
        <v/>
      </c>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80"/>
    </row>
    <row r="59" spans="1:47" ht="60" customHeight="1" x14ac:dyDescent="0.35">
      <c r="A59" s="276" t="s">
        <v>6038</v>
      </c>
      <c r="B59" s="254" t="s">
        <v>3308</v>
      </c>
      <c r="C59" s="255" t="s">
        <v>6154</v>
      </c>
      <c r="D59" s="258" t="s">
        <v>6155</v>
      </c>
      <c r="E59" s="259" t="s">
        <v>6042</v>
      </c>
      <c r="F59" s="262" t="s">
        <v>6139</v>
      </c>
      <c r="G59" s="265" t="str">
        <f>IF(COUNTIF(H59:AU59,"&lt;&gt;")=0,"",SUMPRODUCT(((Recommendations[ImplStatus]="Implemented")+(Recommendations[ImplStatus]="Compensated"))*ISNUMBER(MATCH(Recommendations[Id],H59:AU59,0)))/COUNTIF(H59:AU59,"&lt;&gt;"))</f>
        <v/>
      </c>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80"/>
    </row>
    <row r="60" spans="1:47" ht="60" customHeight="1" outlineLevel="2" x14ac:dyDescent="0.35">
      <c r="A60" s="275" t="s">
        <v>6038</v>
      </c>
      <c r="B60" s="253" t="s">
        <v>6156</v>
      </c>
      <c r="C60" s="253"/>
      <c r="D60" s="257"/>
      <c r="E60" s="253"/>
      <c r="F60" s="261"/>
      <c r="G60" s="264" t="str">
        <f>IF(COUNTIF(H60:AU60,"&lt;&gt;")=0,"",SUMPRODUCT(((Recommendations[ImplStatus]="Implemented")+(Recommendations[ImplStatus]="Compensated"))*ISNUMBER(MATCH(Recommendations[Id],H60:AU60,0)))/COUNTIF(H60:AU60,"&lt;&gt;"))</f>
        <v/>
      </c>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79"/>
    </row>
    <row r="61" spans="1:47" ht="60" customHeight="1" x14ac:dyDescent="0.35">
      <c r="A61" s="276" t="s">
        <v>6038</v>
      </c>
      <c r="B61" s="254" t="s">
        <v>6156</v>
      </c>
      <c r="C61" s="255" t="s">
        <v>6157</v>
      </c>
      <c r="D61" s="258" t="s">
        <v>6158</v>
      </c>
      <c r="E61" s="259" t="s">
        <v>6042</v>
      </c>
      <c r="F61" s="262" t="s">
        <v>6159</v>
      </c>
      <c r="G61" s="265" t="str">
        <f>IF(COUNTIF(H61:AU61,"&lt;&gt;")=0,"",SUMPRODUCT(((Recommendations[ImplStatus]="Implemented")+(Recommendations[ImplStatus]="Compensated"))*ISNUMBER(MATCH(Recommendations[Id],H61:AU61,0)))/COUNTIF(H61:AU61,"&lt;&gt;"))</f>
        <v/>
      </c>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80"/>
    </row>
    <row r="62" spans="1:47" ht="60" customHeight="1" x14ac:dyDescent="0.35">
      <c r="A62" s="276" t="s">
        <v>6038</v>
      </c>
      <c r="B62" s="254" t="s">
        <v>6156</v>
      </c>
      <c r="C62" s="255" t="s">
        <v>6160</v>
      </c>
      <c r="D62" s="258" t="s">
        <v>6161</v>
      </c>
      <c r="E62" s="259" t="s">
        <v>6042</v>
      </c>
      <c r="F62" s="262" t="s">
        <v>6159</v>
      </c>
      <c r="G62" s="265" t="str">
        <f>IF(COUNTIF(H62:AU62,"&lt;&gt;")=0,"",SUMPRODUCT(((Recommendations[ImplStatus]="Implemented")+(Recommendations[ImplStatus]="Compensated"))*ISNUMBER(MATCH(Recommendations[Id],H62:AU62,0)))/COUNTIF(H62:AU62,"&lt;&gt;"))</f>
        <v/>
      </c>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80"/>
    </row>
    <row r="63" spans="1:47" ht="60" customHeight="1" x14ac:dyDescent="0.35">
      <c r="A63" s="276" t="s">
        <v>6038</v>
      </c>
      <c r="B63" s="254" t="s">
        <v>6156</v>
      </c>
      <c r="C63" s="255" t="s">
        <v>6162</v>
      </c>
      <c r="D63" s="258" t="s">
        <v>6163</v>
      </c>
      <c r="E63" s="259" t="s">
        <v>6042</v>
      </c>
      <c r="F63" s="262" t="s">
        <v>6159</v>
      </c>
      <c r="G63" s="265" t="str">
        <f>IF(COUNTIF(H63:AU63,"&lt;&gt;")=0,"",SUMPRODUCT(((Recommendations[ImplStatus]="Implemented")+(Recommendations[ImplStatus]="Compensated"))*ISNUMBER(MATCH(Recommendations[Id],H63:AU63,0)))/COUNTIF(H63:AU63,"&lt;&gt;"))</f>
        <v/>
      </c>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80"/>
    </row>
    <row r="64" spans="1:47" ht="60" customHeight="1" x14ac:dyDescent="0.35">
      <c r="A64" s="276" t="s">
        <v>6038</v>
      </c>
      <c r="B64" s="254" t="s">
        <v>6156</v>
      </c>
      <c r="C64" s="255" t="s">
        <v>6164</v>
      </c>
      <c r="D64" s="258" t="s">
        <v>6165</v>
      </c>
      <c r="E64" s="259" t="s">
        <v>6042</v>
      </c>
      <c r="F64" s="262" t="s">
        <v>6159</v>
      </c>
      <c r="G64" s="265" t="str">
        <f>IF(COUNTIF(H64:AU64,"&lt;&gt;")=0,"",SUMPRODUCT(((Recommendations[ImplStatus]="Implemented")+(Recommendations[ImplStatus]="Compensated"))*ISNUMBER(MATCH(Recommendations[Id],H64:AU64,0)))/COUNTIF(H64:AU64,"&lt;&gt;"))</f>
        <v/>
      </c>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80"/>
    </row>
    <row r="65" spans="1:47" ht="60" customHeight="1" x14ac:dyDescent="0.35">
      <c r="A65" s="276" t="s">
        <v>6038</v>
      </c>
      <c r="B65" s="254" t="s">
        <v>6156</v>
      </c>
      <c r="C65" s="255" t="s">
        <v>6166</v>
      </c>
      <c r="D65" s="258" t="s">
        <v>6167</v>
      </c>
      <c r="E65" s="259" t="s">
        <v>6042</v>
      </c>
      <c r="F65" s="262" t="s">
        <v>6159</v>
      </c>
      <c r="G65" s="265" t="str">
        <f>IF(COUNTIF(H65:AU65,"&lt;&gt;")=0,"",SUMPRODUCT(((Recommendations[ImplStatus]="Implemented")+(Recommendations[ImplStatus]="Compensated"))*ISNUMBER(MATCH(Recommendations[Id],H65:AU65,0)))/COUNTIF(H65:AU65,"&lt;&gt;"))</f>
        <v/>
      </c>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80"/>
    </row>
    <row r="66" spans="1:47" ht="60" customHeight="1" x14ac:dyDescent="0.35">
      <c r="A66" s="276" t="s">
        <v>6038</v>
      </c>
      <c r="B66" s="254" t="s">
        <v>6156</v>
      </c>
      <c r="C66" s="255" t="s">
        <v>6168</v>
      </c>
      <c r="D66" s="258" t="s">
        <v>6169</v>
      </c>
      <c r="E66" s="259" t="s">
        <v>6042</v>
      </c>
      <c r="F66" s="262" t="s">
        <v>6159</v>
      </c>
      <c r="G66" s="265" t="str">
        <f>IF(COUNTIF(H66:AU66,"&lt;&gt;")=0,"",SUMPRODUCT(((Recommendations[ImplStatus]="Implemented")+(Recommendations[ImplStatus]="Compensated"))*ISNUMBER(MATCH(Recommendations[Id],H66:AU66,0)))/COUNTIF(H66:AU66,"&lt;&gt;"))</f>
        <v/>
      </c>
      <c r="H66" s="266"/>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80"/>
    </row>
    <row r="67" spans="1:47" ht="60" customHeight="1" x14ac:dyDescent="0.35">
      <c r="A67" s="276" t="s">
        <v>6038</v>
      </c>
      <c r="B67" s="254" t="s">
        <v>6156</v>
      </c>
      <c r="C67" s="255" t="s">
        <v>6170</v>
      </c>
      <c r="D67" s="258" t="s">
        <v>6171</v>
      </c>
      <c r="E67" s="259" t="s">
        <v>6042</v>
      </c>
      <c r="F67" s="262" t="s">
        <v>6159</v>
      </c>
      <c r="G67" s="265" t="str">
        <f>IF(COUNTIF(H67:AU67,"&lt;&gt;")=0,"",SUMPRODUCT(((Recommendations[ImplStatus]="Implemented")+(Recommendations[ImplStatus]="Compensated"))*ISNUMBER(MATCH(Recommendations[Id],H67:AU67,0)))/COUNTIF(H67:AU67,"&lt;&gt;"))</f>
        <v/>
      </c>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80"/>
    </row>
    <row r="68" spans="1:47" ht="60" customHeight="1" x14ac:dyDescent="0.35">
      <c r="A68" s="276" t="s">
        <v>6038</v>
      </c>
      <c r="B68" s="254" t="s">
        <v>6156</v>
      </c>
      <c r="C68" s="255" t="s">
        <v>6172</v>
      </c>
      <c r="D68" s="258" t="s">
        <v>6173</v>
      </c>
      <c r="E68" s="259" t="s">
        <v>6042</v>
      </c>
      <c r="F68" s="262" t="s">
        <v>6174</v>
      </c>
      <c r="G68" s="265" t="str">
        <f>IF(COUNTIF(H68:AU68,"&lt;&gt;")=0,"",SUMPRODUCT(((Recommendations[ImplStatus]="Implemented")+(Recommendations[ImplStatus]="Compensated"))*ISNUMBER(MATCH(Recommendations[Id],H68:AU68,0)))/COUNTIF(H68:AU68,"&lt;&gt;"))</f>
        <v/>
      </c>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80"/>
    </row>
    <row r="69" spans="1:47" ht="60" customHeight="1" x14ac:dyDescent="0.35">
      <c r="A69" s="276" t="s">
        <v>6038</v>
      </c>
      <c r="B69" s="254" t="s">
        <v>6156</v>
      </c>
      <c r="C69" s="255" t="s">
        <v>6175</v>
      </c>
      <c r="D69" s="258" t="s">
        <v>6176</v>
      </c>
      <c r="E69" s="259" t="s">
        <v>6042</v>
      </c>
      <c r="F69" s="262" t="s">
        <v>6174</v>
      </c>
      <c r="G69" s="265" t="str">
        <f>IF(COUNTIF(H69:AU69,"&lt;&gt;")=0,"",SUMPRODUCT(((Recommendations[ImplStatus]="Implemented")+(Recommendations[ImplStatus]="Compensated"))*ISNUMBER(MATCH(Recommendations[Id],H69:AU69,0)))/COUNTIF(H69:AU69,"&lt;&gt;"))</f>
        <v/>
      </c>
      <c r="H69" s="266"/>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80"/>
    </row>
    <row r="70" spans="1:47" ht="60" customHeight="1" x14ac:dyDescent="0.35">
      <c r="A70" s="276" t="s">
        <v>6038</v>
      </c>
      <c r="B70" s="254" t="s">
        <v>6156</v>
      </c>
      <c r="C70" s="255" t="s">
        <v>6177</v>
      </c>
      <c r="D70" s="258" t="s">
        <v>6178</v>
      </c>
      <c r="E70" s="259" t="s">
        <v>6042</v>
      </c>
      <c r="F70" s="262" t="s">
        <v>6174</v>
      </c>
      <c r="G70" s="265" t="str">
        <f>IF(COUNTIF(H70:AU70,"&lt;&gt;")=0,"",SUMPRODUCT(((Recommendations[ImplStatus]="Implemented")+(Recommendations[ImplStatus]="Compensated"))*ISNUMBER(MATCH(Recommendations[Id],H70:AU70,0)))/COUNTIF(H70:AU70,"&lt;&gt;"))</f>
        <v/>
      </c>
      <c r="H70" s="266"/>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80"/>
    </row>
    <row r="71" spans="1:47" ht="60" customHeight="1" x14ac:dyDescent="0.35">
      <c r="A71" s="276" t="s">
        <v>6038</v>
      </c>
      <c r="B71" s="254" t="s">
        <v>6156</v>
      </c>
      <c r="C71" s="255" t="s">
        <v>6179</v>
      </c>
      <c r="D71" s="258" t="s">
        <v>6180</v>
      </c>
      <c r="E71" s="259" t="s">
        <v>6042</v>
      </c>
      <c r="F71" s="262" t="s">
        <v>6181</v>
      </c>
      <c r="G71" s="265" t="str">
        <f>IF(COUNTIF(H71:AU71,"&lt;&gt;")=0,"",SUMPRODUCT(((Recommendations[ImplStatus]="Implemented")+(Recommendations[ImplStatus]="Compensated"))*ISNUMBER(MATCH(Recommendations[Id],H71:AU71,0)))/COUNTIF(H71:AU71,"&lt;&gt;"))</f>
        <v/>
      </c>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80"/>
    </row>
    <row r="72" spans="1:47" ht="60" customHeight="1" x14ac:dyDescent="0.35">
      <c r="A72" s="276" t="s">
        <v>6038</v>
      </c>
      <c r="B72" s="254" t="s">
        <v>6156</v>
      </c>
      <c r="C72" s="255" t="s">
        <v>6182</v>
      </c>
      <c r="D72" s="258" t="s">
        <v>6183</v>
      </c>
      <c r="E72" s="259" t="s">
        <v>6042</v>
      </c>
      <c r="F72" s="262" t="s">
        <v>6159</v>
      </c>
      <c r="G72" s="265" t="str">
        <f>IF(COUNTIF(H72:AU72,"&lt;&gt;")=0,"",SUMPRODUCT(((Recommendations[ImplStatus]="Implemented")+(Recommendations[ImplStatus]="Compensated"))*ISNUMBER(MATCH(Recommendations[Id],H72:AU72,0)))/COUNTIF(H72:AU72,"&lt;&gt;"))</f>
        <v/>
      </c>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80"/>
    </row>
    <row r="73" spans="1:47" ht="60" customHeight="1" x14ac:dyDescent="0.35">
      <c r="A73" s="276" t="s">
        <v>6038</v>
      </c>
      <c r="B73" s="254" t="s">
        <v>6156</v>
      </c>
      <c r="C73" s="255" t="s">
        <v>6184</v>
      </c>
      <c r="D73" s="258" t="s">
        <v>6185</v>
      </c>
      <c r="E73" s="259" t="s">
        <v>6186</v>
      </c>
      <c r="F73" s="262" t="s">
        <v>6159</v>
      </c>
      <c r="G73" s="265" t="str">
        <f>IF(COUNTIF(H73:AU73,"&lt;&gt;")=0,"",SUMPRODUCT(((Recommendations[ImplStatus]="Implemented")+(Recommendations[ImplStatus]="Compensated"))*ISNUMBER(MATCH(Recommendations[Id],H73:AU73,0)))/COUNTIF(H73:AU73,"&lt;&gt;"))</f>
        <v/>
      </c>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80"/>
    </row>
    <row r="74" spans="1:47" ht="60" customHeight="1" outlineLevel="2" x14ac:dyDescent="0.35">
      <c r="A74" s="275" t="s">
        <v>6038</v>
      </c>
      <c r="B74" s="253" t="s">
        <v>6187</v>
      </c>
      <c r="C74" s="253"/>
      <c r="D74" s="257"/>
      <c r="E74" s="253"/>
      <c r="F74" s="261"/>
      <c r="G74" s="264" t="str">
        <f>IF(COUNTIF(H74:AU74,"&lt;&gt;")=0,"",SUMPRODUCT(((Recommendations[ImplStatus]="Implemented")+(Recommendations[ImplStatus]="Compensated"))*ISNUMBER(MATCH(Recommendations[Id],H74:AU74,0)))/COUNTIF(H74:AU74,"&lt;&gt;"))</f>
        <v/>
      </c>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79"/>
    </row>
    <row r="75" spans="1:47" ht="60" customHeight="1" x14ac:dyDescent="0.35">
      <c r="A75" s="276" t="s">
        <v>6038</v>
      </c>
      <c r="B75" s="254" t="s">
        <v>6187</v>
      </c>
      <c r="C75" s="255" t="s">
        <v>6188</v>
      </c>
      <c r="D75" s="258" t="s">
        <v>6189</v>
      </c>
      <c r="E75" s="259" t="s">
        <v>6186</v>
      </c>
      <c r="F75" s="262" t="s">
        <v>6190</v>
      </c>
      <c r="G75" s="265" t="str">
        <f>IF(COUNTIF(H75:AU75,"&lt;&gt;")=0,"",SUMPRODUCT(((Recommendations[ImplStatus]="Implemented")+(Recommendations[ImplStatus]="Compensated"))*ISNUMBER(MATCH(Recommendations[Id],H75:AU75,0)))/COUNTIF(H75:AU75,"&lt;&gt;"))</f>
        <v/>
      </c>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80"/>
    </row>
    <row r="76" spans="1:47" ht="60" customHeight="1" x14ac:dyDescent="0.35">
      <c r="A76" s="276" t="s">
        <v>6038</v>
      </c>
      <c r="B76" s="254" t="s">
        <v>6187</v>
      </c>
      <c r="C76" s="255" t="s">
        <v>6191</v>
      </c>
      <c r="D76" s="258" t="s">
        <v>6192</v>
      </c>
      <c r="E76" s="259" t="s">
        <v>6186</v>
      </c>
      <c r="F76" s="262" t="s">
        <v>6190</v>
      </c>
      <c r="G76" s="265" t="str">
        <f>IF(COUNTIF(H76:AU76,"&lt;&gt;")=0,"",SUMPRODUCT(((Recommendations[ImplStatus]="Implemented")+(Recommendations[ImplStatus]="Compensated"))*ISNUMBER(MATCH(Recommendations[Id],H76:AU76,0)))/COUNTIF(H76:AU76,"&lt;&gt;"))</f>
        <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80"/>
    </row>
    <row r="77" spans="1:47" ht="60" customHeight="1" x14ac:dyDescent="0.35">
      <c r="A77" s="276" t="s">
        <v>6038</v>
      </c>
      <c r="B77" s="254" t="s">
        <v>6187</v>
      </c>
      <c r="C77" s="255" t="s">
        <v>6193</v>
      </c>
      <c r="D77" s="258" t="s">
        <v>6194</v>
      </c>
      <c r="E77" s="259" t="s">
        <v>6186</v>
      </c>
      <c r="F77" s="262" t="s">
        <v>6190</v>
      </c>
      <c r="G77" s="265" t="str">
        <f>IF(COUNTIF(H77:AU77,"&lt;&gt;")=0,"",SUMPRODUCT(((Recommendations[ImplStatus]="Implemented")+(Recommendations[ImplStatus]="Compensated"))*ISNUMBER(MATCH(Recommendations[Id],H77:AU77,0)))/COUNTIF(H77:AU77,"&lt;&gt;"))</f>
        <v/>
      </c>
      <c r="H77" s="266"/>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80"/>
    </row>
    <row r="78" spans="1:47" ht="60" customHeight="1" x14ac:dyDescent="0.35">
      <c r="A78" s="276" t="s">
        <v>6038</v>
      </c>
      <c r="B78" s="254" t="s">
        <v>6187</v>
      </c>
      <c r="C78" s="255" t="s">
        <v>6195</v>
      </c>
      <c r="D78" s="258" t="s">
        <v>6196</v>
      </c>
      <c r="E78" s="259" t="s">
        <v>6186</v>
      </c>
      <c r="F78" s="262" t="s">
        <v>6190</v>
      </c>
      <c r="G78" s="265" t="str">
        <f>IF(COUNTIF(H78:AU78,"&lt;&gt;")=0,"",SUMPRODUCT(((Recommendations[ImplStatus]="Implemented")+(Recommendations[ImplStatus]="Compensated"))*ISNUMBER(MATCH(Recommendations[Id],H78:AU78,0)))/COUNTIF(H78:AU78,"&lt;&gt;"))</f>
        <v/>
      </c>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80"/>
    </row>
    <row r="79" spans="1:47" ht="60" customHeight="1" x14ac:dyDescent="0.35">
      <c r="A79" s="276" t="s">
        <v>6038</v>
      </c>
      <c r="B79" s="254" t="s">
        <v>6187</v>
      </c>
      <c r="C79" s="255" t="s">
        <v>6197</v>
      </c>
      <c r="D79" s="258" t="s">
        <v>6198</v>
      </c>
      <c r="E79" s="259" t="s">
        <v>6186</v>
      </c>
      <c r="F79" s="262" t="s">
        <v>6190</v>
      </c>
      <c r="G79" s="265" t="str">
        <f>IF(COUNTIF(H79:AU79,"&lt;&gt;")=0,"",SUMPRODUCT(((Recommendations[ImplStatus]="Implemented")+(Recommendations[ImplStatus]="Compensated"))*ISNUMBER(MATCH(Recommendations[Id],H79:AU79,0)))/COUNTIF(H79:AU79,"&lt;&gt;"))</f>
        <v/>
      </c>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80"/>
    </row>
    <row r="80" spans="1:47" ht="60" customHeight="1" x14ac:dyDescent="0.35">
      <c r="A80" s="276" t="s">
        <v>6038</v>
      </c>
      <c r="B80" s="254" t="s">
        <v>6187</v>
      </c>
      <c r="C80" s="255" t="s">
        <v>6199</v>
      </c>
      <c r="D80" s="258" t="s">
        <v>6200</v>
      </c>
      <c r="E80" s="259" t="s">
        <v>6186</v>
      </c>
      <c r="F80" s="262" t="s">
        <v>6190</v>
      </c>
      <c r="G80" s="265" t="str">
        <f>IF(COUNTIF(H80:AU80,"&lt;&gt;")=0,"",SUMPRODUCT(((Recommendations[ImplStatus]="Implemented")+(Recommendations[ImplStatus]="Compensated"))*ISNUMBER(MATCH(Recommendations[Id],H80:AU80,0)))/COUNTIF(H80:AU80,"&lt;&gt;"))</f>
        <v/>
      </c>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80"/>
    </row>
    <row r="81" spans="1:47" ht="60" customHeight="1" x14ac:dyDescent="0.35">
      <c r="A81" s="276" t="s">
        <v>6038</v>
      </c>
      <c r="B81" s="254" t="s">
        <v>6187</v>
      </c>
      <c r="C81" s="255" t="s">
        <v>6201</v>
      </c>
      <c r="D81" s="258" t="s">
        <v>6202</v>
      </c>
      <c r="E81" s="259" t="s">
        <v>6186</v>
      </c>
      <c r="F81" s="262" t="s">
        <v>6190</v>
      </c>
      <c r="G81" s="265" t="str">
        <f>IF(COUNTIF(H81:AU81,"&lt;&gt;")=0,"",SUMPRODUCT(((Recommendations[ImplStatus]="Implemented")+(Recommendations[ImplStatus]="Compensated"))*ISNUMBER(MATCH(Recommendations[Id],H81:AU81,0)))/COUNTIF(H81:AU81,"&lt;&gt;"))</f>
        <v/>
      </c>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80"/>
    </row>
    <row r="82" spans="1:47" ht="60" customHeight="1" x14ac:dyDescent="0.35">
      <c r="A82" s="276" t="s">
        <v>6038</v>
      </c>
      <c r="B82" s="254" t="s">
        <v>6187</v>
      </c>
      <c r="C82" s="255" t="s">
        <v>6203</v>
      </c>
      <c r="D82" s="258" t="s">
        <v>6204</v>
      </c>
      <c r="E82" s="259" t="s">
        <v>6186</v>
      </c>
      <c r="F82" s="262" t="s">
        <v>6190</v>
      </c>
      <c r="G82" s="265" t="str">
        <f>IF(COUNTIF(H82:AU82,"&lt;&gt;")=0,"",SUMPRODUCT(((Recommendations[ImplStatus]="Implemented")+(Recommendations[ImplStatus]="Compensated"))*ISNUMBER(MATCH(Recommendations[Id],H82:AU82,0)))/COUNTIF(H82:AU82,"&lt;&gt;"))</f>
        <v/>
      </c>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80"/>
    </row>
    <row r="83" spans="1:47" ht="60" customHeight="1" x14ac:dyDescent="0.35">
      <c r="A83" s="276" t="s">
        <v>6038</v>
      </c>
      <c r="B83" s="254" t="s">
        <v>6187</v>
      </c>
      <c r="C83" s="255" t="s">
        <v>6205</v>
      </c>
      <c r="D83" s="258" t="s">
        <v>6206</v>
      </c>
      <c r="E83" s="259" t="s">
        <v>6186</v>
      </c>
      <c r="F83" s="262" t="s">
        <v>6190</v>
      </c>
      <c r="G83" s="265" t="str">
        <f>IF(COUNTIF(H83:AU83,"&lt;&gt;")=0,"",SUMPRODUCT(((Recommendations[ImplStatus]="Implemented")+(Recommendations[ImplStatus]="Compensated"))*ISNUMBER(MATCH(Recommendations[Id],H83:AU83,0)))/COUNTIF(H83:AU83,"&lt;&gt;"))</f>
        <v/>
      </c>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80"/>
    </row>
    <row r="84" spans="1:47" ht="60" customHeight="1" x14ac:dyDescent="0.35">
      <c r="A84" s="276" t="s">
        <v>6038</v>
      </c>
      <c r="B84" s="254" t="s">
        <v>6187</v>
      </c>
      <c r="C84" s="255" t="s">
        <v>6207</v>
      </c>
      <c r="D84" s="258" t="s">
        <v>6208</v>
      </c>
      <c r="E84" s="259" t="s">
        <v>6186</v>
      </c>
      <c r="F84" s="262" t="s">
        <v>6190</v>
      </c>
      <c r="G84" s="265" t="str">
        <f>IF(COUNTIF(H84:AU84,"&lt;&gt;")=0,"",SUMPRODUCT(((Recommendations[ImplStatus]="Implemented")+(Recommendations[ImplStatus]="Compensated"))*ISNUMBER(MATCH(Recommendations[Id],H84:AU84,0)))/COUNTIF(H84:AU84,"&lt;&gt;"))</f>
        <v/>
      </c>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80"/>
    </row>
    <row r="85" spans="1:47" ht="60" customHeight="1" x14ac:dyDescent="0.35">
      <c r="A85" s="276" t="s">
        <v>6038</v>
      </c>
      <c r="B85" s="254" t="s">
        <v>6187</v>
      </c>
      <c r="C85" s="255" t="s">
        <v>6209</v>
      </c>
      <c r="D85" s="258" t="s">
        <v>6210</v>
      </c>
      <c r="E85" s="259" t="s">
        <v>6186</v>
      </c>
      <c r="F85" s="262" t="s">
        <v>6190</v>
      </c>
      <c r="G85" s="265" t="str">
        <f>IF(COUNTIF(H85:AU85,"&lt;&gt;")=0,"",SUMPRODUCT(((Recommendations[ImplStatus]="Implemented")+(Recommendations[ImplStatus]="Compensated"))*ISNUMBER(MATCH(Recommendations[Id],H85:AU85,0)))/COUNTIF(H85:AU85,"&lt;&gt;"))</f>
        <v/>
      </c>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80"/>
    </row>
    <row r="86" spans="1:47" ht="60" customHeight="1" x14ac:dyDescent="0.35">
      <c r="A86" s="276" t="s">
        <v>6038</v>
      </c>
      <c r="B86" s="254" t="s">
        <v>6187</v>
      </c>
      <c r="C86" s="255" t="s">
        <v>6211</v>
      </c>
      <c r="D86" s="258" t="s">
        <v>6212</v>
      </c>
      <c r="E86" s="259" t="s">
        <v>6186</v>
      </c>
      <c r="F86" s="262" t="s">
        <v>6190</v>
      </c>
      <c r="G86" s="265" t="str">
        <f>IF(COUNTIF(H86:AU86,"&lt;&gt;")=0,"",SUMPRODUCT(((Recommendations[ImplStatus]="Implemented")+(Recommendations[ImplStatus]="Compensated"))*ISNUMBER(MATCH(Recommendations[Id],H86:AU86,0)))/COUNTIF(H86:AU86,"&lt;&gt;"))</f>
        <v/>
      </c>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80"/>
    </row>
    <row r="87" spans="1:47" ht="60" customHeight="1" x14ac:dyDescent="0.35">
      <c r="A87" s="276" t="s">
        <v>6038</v>
      </c>
      <c r="B87" s="254" t="s">
        <v>6187</v>
      </c>
      <c r="C87" s="255" t="s">
        <v>6213</v>
      </c>
      <c r="D87" s="258" t="s">
        <v>6214</v>
      </c>
      <c r="E87" s="259" t="s">
        <v>6186</v>
      </c>
      <c r="F87" s="262" t="s">
        <v>6190</v>
      </c>
      <c r="G87" s="265" t="str">
        <f>IF(COUNTIF(H87:AU87,"&lt;&gt;")=0,"",SUMPRODUCT(((Recommendations[ImplStatus]="Implemented")+(Recommendations[ImplStatus]="Compensated"))*ISNUMBER(MATCH(Recommendations[Id],H87:AU87,0)))/COUNTIF(H87:AU87,"&lt;&gt;"))</f>
        <v/>
      </c>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80"/>
    </row>
    <row r="88" spans="1:47" ht="60" customHeight="1" x14ac:dyDescent="0.35">
      <c r="A88" s="276" t="s">
        <v>6038</v>
      </c>
      <c r="B88" s="254" t="s">
        <v>6187</v>
      </c>
      <c r="C88" s="255" t="s">
        <v>6215</v>
      </c>
      <c r="D88" s="258" t="s">
        <v>6216</v>
      </c>
      <c r="E88" s="259" t="s">
        <v>6186</v>
      </c>
      <c r="F88" s="262" t="s">
        <v>6174</v>
      </c>
      <c r="G88" s="265" t="str">
        <f>IF(COUNTIF(H88:AU88,"&lt;&gt;")=0,"",SUMPRODUCT(((Recommendations[ImplStatus]="Implemented")+(Recommendations[ImplStatus]="Compensated"))*ISNUMBER(MATCH(Recommendations[Id],H88:AU88,0)))/COUNTIF(H88:AU88,"&lt;&gt;"))</f>
        <v/>
      </c>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80"/>
    </row>
    <row r="89" spans="1:47" ht="60" customHeight="1" x14ac:dyDescent="0.35">
      <c r="A89" s="276" t="s">
        <v>6038</v>
      </c>
      <c r="B89" s="254" t="s">
        <v>6187</v>
      </c>
      <c r="C89" s="255" t="s">
        <v>6217</v>
      </c>
      <c r="D89" s="258" t="s">
        <v>6218</v>
      </c>
      <c r="E89" s="259" t="s">
        <v>6186</v>
      </c>
      <c r="F89" s="262" t="s">
        <v>6174</v>
      </c>
      <c r="G89" s="265" t="str">
        <f>IF(COUNTIF(H89:AU89,"&lt;&gt;")=0,"",SUMPRODUCT(((Recommendations[ImplStatus]="Implemented")+(Recommendations[ImplStatus]="Compensated"))*ISNUMBER(MATCH(Recommendations[Id],H89:AU89,0)))/COUNTIF(H89:AU89,"&lt;&gt;"))</f>
        <v/>
      </c>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80"/>
    </row>
    <row r="90" spans="1:47" ht="60" customHeight="1" x14ac:dyDescent="0.35">
      <c r="A90" s="276" t="s">
        <v>6038</v>
      </c>
      <c r="B90" s="254" t="s">
        <v>6187</v>
      </c>
      <c r="C90" s="255" t="s">
        <v>6219</v>
      </c>
      <c r="D90" s="258" t="s">
        <v>6220</v>
      </c>
      <c r="E90" s="259" t="s">
        <v>6186</v>
      </c>
      <c r="F90" s="262" t="s">
        <v>6174</v>
      </c>
      <c r="G90" s="265" t="str">
        <f>IF(COUNTIF(H90:AU90,"&lt;&gt;")=0,"",SUMPRODUCT(((Recommendations[ImplStatus]="Implemented")+(Recommendations[ImplStatus]="Compensated"))*ISNUMBER(MATCH(Recommendations[Id],H90:AU90,0)))/COUNTIF(H90:AU90,"&lt;&gt;"))</f>
        <v/>
      </c>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80"/>
    </row>
    <row r="91" spans="1:47" ht="60" customHeight="1" outlineLevel="2" x14ac:dyDescent="0.35">
      <c r="A91" s="275" t="s">
        <v>6038</v>
      </c>
      <c r="B91" s="253" t="s">
        <v>6221</v>
      </c>
      <c r="C91" s="253"/>
      <c r="D91" s="257"/>
      <c r="E91" s="253"/>
      <c r="F91" s="261"/>
      <c r="G91" s="264" t="str">
        <f>IF(COUNTIF(H91:AU91,"&lt;&gt;")=0,"",SUMPRODUCT(((Recommendations[ImplStatus]="Implemented")+(Recommendations[ImplStatus]="Compensated"))*ISNUMBER(MATCH(Recommendations[Id],H91:AU91,0)))/COUNTIF(H91:AU91,"&lt;&gt;"))</f>
        <v/>
      </c>
      <c r="H91" s="261"/>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79"/>
    </row>
    <row r="92" spans="1:47" ht="60" customHeight="1" x14ac:dyDescent="0.35">
      <c r="A92" s="276" t="s">
        <v>6038</v>
      </c>
      <c r="B92" s="254" t="s">
        <v>6221</v>
      </c>
      <c r="C92" s="255" t="s">
        <v>6222</v>
      </c>
      <c r="D92" s="258" t="s">
        <v>6223</v>
      </c>
      <c r="E92" s="259" t="s">
        <v>6042</v>
      </c>
      <c r="F92" s="262" t="s">
        <v>6174</v>
      </c>
      <c r="G92" s="265" t="str">
        <f>IF(COUNTIF(H92:AU92,"&lt;&gt;")=0,"",SUMPRODUCT(((Recommendations[ImplStatus]="Implemented")+(Recommendations[ImplStatus]="Compensated"))*ISNUMBER(MATCH(Recommendations[Id],H92:AU92,0)))/COUNTIF(H92:AU92,"&lt;&gt;"))</f>
        <v/>
      </c>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80"/>
    </row>
    <row r="93" spans="1:47" ht="60" customHeight="1" x14ac:dyDescent="0.35">
      <c r="A93" s="276" t="s">
        <v>6038</v>
      </c>
      <c r="B93" s="254" t="s">
        <v>6221</v>
      </c>
      <c r="C93" s="255" t="s">
        <v>6224</v>
      </c>
      <c r="D93" s="258" t="s">
        <v>6225</v>
      </c>
      <c r="E93" s="259" t="s">
        <v>6042</v>
      </c>
      <c r="F93" s="262" t="s">
        <v>6174</v>
      </c>
      <c r="G93" s="265" t="str">
        <f>IF(COUNTIF(H93:AU93,"&lt;&gt;")=0,"",SUMPRODUCT(((Recommendations[ImplStatus]="Implemented")+(Recommendations[ImplStatus]="Compensated"))*ISNUMBER(MATCH(Recommendations[Id],H93:AU93,0)))/COUNTIF(H93:AU93,"&lt;&gt;"))</f>
        <v/>
      </c>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80"/>
    </row>
    <row r="94" spans="1:47" ht="60" customHeight="1" x14ac:dyDescent="0.35">
      <c r="A94" s="276" t="s">
        <v>6038</v>
      </c>
      <c r="B94" s="254" t="s">
        <v>6221</v>
      </c>
      <c r="C94" s="255" t="s">
        <v>6226</v>
      </c>
      <c r="D94" s="258" t="s">
        <v>6227</v>
      </c>
      <c r="E94" s="259" t="s">
        <v>6042</v>
      </c>
      <c r="F94" s="262" t="s">
        <v>6174</v>
      </c>
      <c r="G94" s="265" t="str">
        <f>IF(COUNTIF(H94:AU94,"&lt;&gt;")=0,"",SUMPRODUCT(((Recommendations[ImplStatus]="Implemented")+(Recommendations[ImplStatus]="Compensated"))*ISNUMBER(MATCH(Recommendations[Id],H94:AU94,0)))/COUNTIF(H94:AU94,"&lt;&gt;"))</f>
        <v/>
      </c>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80"/>
    </row>
    <row r="95" spans="1:47" ht="60" customHeight="1" x14ac:dyDescent="0.35">
      <c r="A95" s="276" t="s">
        <v>6038</v>
      </c>
      <c r="B95" s="254" t="s">
        <v>6221</v>
      </c>
      <c r="C95" s="255" t="s">
        <v>6228</v>
      </c>
      <c r="D95" s="258" t="s">
        <v>6229</v>
      </c>
      <c r="E95" s="259" t="s">
        <v>6042</v>
      </c>
      <c r="F95" s="262" t="s">
        <v>6174</v>
      </c>
      <c r="G95" s="265" t="str">
        <f>IF(COUNTIF(H95:AU95,"&lt;&gt;")=0,"",SUMPRODUCT(((Recommendations[ImplStatus]="Implemented")+(Recommendations[ImplStatus]="Compensated"))*ISNUMBER(MATCH(Recommendations[Id],H95:AU95,0)))/COUNTIF(H95:AU95,"&lt;&gt;"))</f>
        <v/>
      </c>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80"/>
    </row>
    <row r="96" spans="1:47" ht="60" customHeight="1" x14ac:dyDescent="0.35">
      <c r="A96" s="276" t="s">
        <v>6038</v>
      </c>
      <c r="B96" s="254" t="s">
        <v>6221</v>
      </c>
      <c r="C96" s="255" t="s">
        <v>6230</v>
      </c>
      <c r="D96" s="258" t="s">
        <v>6231</v>
      </c>
      <c r="E96" s="259" t="s">
        <v>6042</v>
      </c>
      <c r="F96" s="262" t="s">
        <v>6174</v>
      </c>
      <c r="G96" s="265" t="str">
        <f>IF(COUNTIF(H96:AU96,"&lt;&gt;")=0,"",SUMPRODUCT(((Recommendations[ImplStatus]="Implemented")+(Recommendations[ImplStatus]="Compensated"))*ISNUMBER(MATCH(Recommendations[Id],H96:AU96,0)))/COUNTIF(H96:AU96,"&lt;&gt;"))</f>
        <v/>
      </c>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80"/>
    </row>
    <row r="97" spans="1:47" ht="60" customHeight="1" x14ac:dyDescent="0.35">
      <c r="A97" s="276" t="s">
        <v>6038</v>
      </c>
      <c r="B97" s="254" t="s">
        <v>6221</v>
      </c>
      <c r="C97" s="255" t="s">
        <v>6232</v>
      </c>
      <c r="D97" s="258" t="s">
        <v>6233</v>
      </c>
      <c r="E97" s="259" t="s">
        <v>6042</v>
      </c>
      <c r="F97" s="262" t="s">
        <v>6234</v>
      </c>
      <c r="G97" s="265" t="str">
        <f>IF(COUNTIF(H97:AU97,"&lt;&gt;")=0,"",SUMPRODUCT(((Recommendations[ImplStatus]="Implemented")+(Recommendations[ImplStatus]="Compensated"))*ISNUMBER(MATCH(Recommendations[Id],H97:AU97,0)))/COUNTIF(H97:AU97,"&lt;&gt;"))</f>
        <v/>
      </c>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80"/>
    </row>
    <row r="98" spans="1:47" ht="60" customHeight="1" x14ac:dyDescent="0.35">
      <c r="A98" s="276" t="s">
        <v>6038</v>
      </c>
      <c r="B98" s="254" t="s">
        <v>6221</v>
      </c>
      <c r="C98" s="255" t="s">
        <v>6235</v>
      </c>
      <c r="D98" s="258" t="s">
        <v>6236</v>
      </c>
      <c r="E98" s="259" t="s">
        <v>6042</v>
      </c>
      <c r="F98" s="262" t="s">
        <v>6234</v>
      </c>
      <c r="G98" s="265" t="str">
        <f>IF(COUNTIF(H98:AU98,"&lt;&gt;")=0,"",SUMPRODUCT(((Recommendations[ImplStatus]="Implemented")+(Recommendations[ImplStatus]="Compensated"))*ISNUMBER(MATCH(Recommendations[Id],H98:AU98,0)))/COUNTIF(H98:AU98,"&lt;&gt;"))</f>
        <v/>
      </c>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80"/>
    </row>
    <row r="99" spans="1:47" ht="60" customHeight="1" x14ac:dyDescent="0.35">
      <c r="A99" s="276" t="s">
        <v>6038</v>
      </c>
      <c r="B99" s="254" t="s">
        <v>6221</v>
      </c>
      <c r="C99" s="255" t="s">
        <v>6237</v>
      </c>
      <c r="D99" s="258" t="s">
        <v>6238</v>
      </c>
      <c r="E99" s="259" t="s">
        <v>6042</v>
      </c>
      <c r="F99" s="262" t="s">
        <v>6234</v>
      </c>
      <c r="G99" s="265" t="str">
        <f>IF(COUNTIF(H99:AU99,"&lt;&gt;")=0,"",SUMPRODUCT(((Recommendations[ImplStatus]="Implemented")+(Recommendations[ImplStatus]="Compensated"))*ISNUMBER(MATCH(Recommendations[Id],H99:AU99,0)))/COUNTIF(H99:AU99,"&lt;&gt;"))</f>
        <v/>
      </c>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80"/>
    </row>
    <row r="100" spans="1:47" ht="60" customHeight="1" x14ac:dyDescent="0.35">
      <c r="A100" s="276" t="s">
        <v>6038</v>
      </c>
      <c r="B100" s="254" t="s">
        <v>6221</v>
      </c>
      <c r="C100" s="255" t="s">
        <v>6239</v>
      </c>
      <c r="D100" s="258" t="s">
        <v>6240</v>
      </c>
      <c r="E100" s="259" t="s">
        <v>6042</v>
      </c>
      <c r="F100" s="262" t="s">
        <v>6234</v>
      </c>
      <c r="G100" s="265" t="str">
        <f>IF(COUNTIF(H100:AU100,"&lt;&gt;")=0,"",SUMPRODUCT(((Recommendations[ImplStatus]="Implemented")+(Recommendations[ImplStatus]="Compensated"))*ISNUMBER(MATCH(Recommendations[Id],H100:AU100,0)))/COUNTIF(H100:AU100,"&lt;&gt;"))</f>
        <v/>
      </c>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80"/>
    </row>
    <row r="101" spans="1:47" ht="60" customHeight="1" x14ac:dyDescent="0.35">
      <c r="A101" s="276" t="s">
        <v>6038</v>
      </c>
      <c r="B101" s="254" t="s">
        <v>6221</v>
      </c>
      <c r="C101" s="255" t="s">
        <v>6241</v>
      </c>
      <c r="D101" s="258" t="s">
        <v>6242</v>
      </c>
      <c r="E101" s="259" t="s">
        <v>6042</v>
      </c>
      <c r="F101" s="262" t="s">
        <v>6174</v>
      </c>
      <c r="G101" s="265" t="str">
        <f>IF(COUNTIF(H101:AU101,"&lt;&gt;")=0,"",SUMPRODUCT(((Recommendations[ImplStatus]="Implemented")+(Recommendations[ImplStatus]="Compensated"))*ISNUMBER(MATCH(Recommendations[Id],H101:AU101,0)))/COUNTIF(H101:AU101,"&lt;&gt;"))</f>
        <v/>
      </c>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80"/>
    </row>
    <row r="102" spans="1:47" ht="60" customHeight="1" x14ac:dyDescent="0.35">
      <c r="A102" s="276" t="s">
        <v>6038</v>
      </c>
      <c r="B102" s="254" t="s">
        <v>6221</v>
      </c>
      <c r="C102" s="255" t="s">
        <v>6243</v>
      </c>
      <c r="D102" s="258" t="s">
        <v>6244</v>
      </c>
      <c r="E102" s="259" t="s">
        <v>6186</v>
      </c>
      <c r="F102" s="262" t="s">
        <v>6174</v>
      </c>
      <c r="G102" s="265" t="str">
        <f>IF(COUNTIF(H102:AU102,"&lt;&gt;")=0,"",SUMPRODUCT(((Recommendations[ImplStatus]="Implemented")+(Recommendations[ImplStatus]="Compensated"))*ISNUMBER(MATCH(Recommendations[Id],H102:AU102,0)))/COUNTIF(H102:AU102,"&lt;&gt;"))</f>
        <v/>
      </c>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80"/>
    </row>
    <row r="103" spans="1:47" ht="60" customHeight="1" x14ac:dyDescent="0.35">
      <c r="A103" s="276" t="s">
        <v>6038</v>
      </c>
      <c r="B103" s="254" t="s">
        <v>6221</v>
      </c>
      <c r="C103" s="255" t="s">
        <v>6245</v>
      </c>
      <c r="D103" s="258" t="s">
        <v>6246</v>
      </c>
      <c r="E103" s="259" t="s">
        <v>6186</v>
      </c>
      <c r="F103" s="262" t="s">
        <v>6174</v>
      </c>
      <c r="G103" s="265" t="str">
        <f>IF(COUNTIF(H103:AU103,"&lt;&gt;")=0,"",SUMPRODUCT(((Recommendations[ImplStatus]="Implemented")+(Recommendations[ImplStatus]="Compensated"))*ISNUMBER(MATCH(Recommendations[Id],H103:AU103,0)))/COUNTIF(H103:AU103,"&lt;&gt;"))</f>
        <v/>
      </c>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80"/>
    </row>
    <row r="104" spans="1:47" ht="60" customHeight="1" x14ac:dyDescent="0.35">
      <c r="A104" s="276" t="s">
        <v>6038</v>
      </c>
      <c r="B104" s="254" t="s">
        <v>6221</v>
      </c>
      <c r="C104" s="255" t="s">
        <v>6247</v>
      </c>
      <c r="D104" s="258" t="s">
        <v>6248</v>
      </c>
      <c r="E104" s="259" t="s">
        <v>6186</v>
      </c>
      <c r="F104" s="262" t="s">
        <v>6174</v>
      </c>
      <c r="G104" s="265" t="str">
        <f>IF(COUNTIF(H104:AU104,"&lt;&gt;")=0,"",SUMPRODUCT(((Recommendations[ImplStatus]="Implemented")+(Recommendations[ImplStatus]="Compensated"))*ISNUMBER(MATCH(Recommendations[Id],H104:AU104,0)))/COUNTIF(H104:AU104,"&lt;&gt;"))</f>
        <v/>
      </c>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80"/>
    </row>
    <row r="105" spans="1:47" ht="60" customHeight="1" x14ac:dyDescent="0.35">
      <c r="A105" s="276" t="s">
        <v>6038</v>
      </c>
      <c r="B105" s="254" t="s">
        <v>6221</v>
      </c>
      <c r="C105" s="255" t="s">
        <v>6249</v>
      </c>
      <c r="D105" s="258" t="s">
        <v>6250</v>
      </c>
      <c r="E105" s="259" t="s">
        <v>6071</v>
      </c>
      <c r="F105" s="262" t="s">
        <v>6174</v>
      </c>
      <c r="G105" s="265" t="str">
        <f>IF(COUNTIF(H105:AU105,"&lt;&gt;")=0,"",SUMPRODUCT(((Recommendations[ImplStatus]="Implemented")+(Recommendations[ImplStatus]="Compensated"))*ISNUMBER(MATCH(Recommendations[Id],H105:AU105,0)))/COUNTIF(H105:AU105,"&lt;&gt;"))</f>
        <v/>
      </c>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80"/>
    </row>
    <row r="106" spans="1:47" ht="60" customHeight="1" outlineLevel="2" x14ac:dyDescent="0.35">
      <c r="A106" s="275" t="s">
        <v>6038</v>
      </c>
      <c r="B106" s="253" t="s">
        <v>6251</v>
      </c>
      <c r="C106" s="253"/>
      <c r="D106" s="257"/>
      <c r="E106" s="253"/>
      <c r="F106" s="261"/>
      <c r="G106" s="264" t="str">
        <f>IF(COUNTIF(H106:AU106,"&lt;&gt;")=0,"",SUMPRODUCT(((Recommendations[ImplStatus]="Implemented")+(Recommendations[ImplStatus]="Compensated"))*ISNUMBER(MATCH(Recommendations[Id],H106:AU106,0)))/COUNTIF(H106:AU106,"&lt;&gt;"))</f>
        <v/>
      </c>
      <c r="H106" s="261"/>
      <c r="I106" s="261"/>
      <c r="J106" s="261"/>
      <c r="K106" s="261"/>
      <c r="L106" s="261"/>
      <c r="M106" s="261"/>
      <c r="N106" s="261"/>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c r="AS106" s="261"/>
      <c r="AT106" s="261"/>
      <c r="AU106" s="279"/>
    </row>
    <row r="107" spans="1:47" ht="60" customHeight="1" x14ac:dyDescent="0.35">
      <c r="A107" s="276" t="s">
        <v>6038</v>
      </c>
      <c r="B107" s="254" t="s">
        <v>6251</v>
      </c>
      <c r="C107" s="255" t="s">
        <v>6252</v>
      </c>
      <c r="D107" s="258" t="s">
        <v>6253</v>
      </c>
      <c r="E107" s="259" t="s">
        <v>6186</v>
      </c>
      <c r="F107" s="262" t="s">
        <v>6174</v>
      </c>
      <c r="G107" s="265" t="str">
        <f>IF(COUNTIF(H107:AU107,"&lt;&gt;")=0,"",SUMPRODUCT(((Recommendations[ImplStatus]="Implemented")+(Recommendations[ImplStatus]="Compensated"))*ISNUMBER(MATCH(Recommendations[Id],H107:AU107,0)))/COUNTIF(H107:AU107,"&lt;&gt;"))</f>
        <v/>
      </c>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80"/>
    </row>
    <row r="108" spans="1:47" ht="60" customHeight="1" x14ac:dyDescent="0.35">
      <c r="A108" s="276" t="s">
        <v>6038</v>
      </c>
      <c r="B108" s="254" t="s">
        <v>6251</v>
      </c>
      <c r="C108" s="255" t="s">
        <v>6254</v>
      </c>
      <c r="D108" s="258" t="s">
        <v>6255</v>
      </c>
      <c r="E108" s="259" t="s">
        <v>6186</v>
      </c>
      <c r="F108" s="262" t="s">
        <v>6174</v>
      </c>
      <c r="G108" s="265" t="str">
        <f>IF(COUNTIF(H108:AU108,"&lt;&gt;")=0,"",SUMPRODUCT(((Recommendations[ImplStatus]="Implemented")+(Recommendations[ImplStatus]="Compensated"))*ISNUMBER(MATCH(Recommendations[Id],H108:AU108,0)))/COUNTIF(H108:AU108,"&lt;&gt;"))</f>
        <v/>
      </c>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80"/>
    </row>
    <row r="109" spans="1:47" ht="60" customHeight="1" x14ac:dyDescent="0.35">
      <c r="A109" s="276" t="s">
        <v>6038</v>
      </c>
      <c r="B109" s="254" t="s">
        <v>6251</v>
      </c>
      <c r="C109" s="255" t="s">
        <v>6256</v>
      </c>
      <c r="D109" s="258" t="s">
        <v>6257</v>
      </c>
      <c r="E109" s="259" t="s">
        <v>6186</v>
      </c>
      <c r="F109" s="262" t="s">
        <v>6174</v>
      </c>
      <c r="G109" s="265" t="str">
        <f>IF(COUNTIF(H109:AU109,"&lt;&gt;")=0,"",SUMPRODUCT(((Recommendations[ImplStatus]="Implemented")+(Recommendations[ImplStatus]="Compensated"))*ISNUMBER(MATCH(Recommendations[Id],H109:AU109,0)))/COUNTIF(H109:AU109,"&lt;&gt;"))</f>
        <v/>
      </c>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80"/>
    </row>
    <row r="110" spans="1:47" ht="60" customHeight="1" x14ac:dyDescent="0.35">
      <c r="A110" s="276" t="s">
        <v>6038</v>
      </c>
      <c r="B110" s="254" t="s">
        <v>6251</v>
      </c>
      <c r="C110" s="255" t="s">
        <v>6258</v>
      </c>
      <c r="D110" s="258" t="s">
        <v>6259</v>
      </c>
      <c r="E110" s="259" t="s">
        <v>6186</v>
      </c>
      <c r="F110" s="262" t="s">
        <v>6174</v>
      </c>
      <c r="G110" s="265" t="str">
        <f>IF(COUNTIF(H110:AU110,"&lt;&gt;")=0,"",SUMPRODUCT(((Recommendations[ImplStatus]="Implemented")+(Recommendations[ImplStatus]="Compensated"))*ISNUMBER(MATCH(Recommendations[Id],H110:AU110,0)))/COUNTIF(H110:AU110,"&lt;&gt;"))</f>
        <v/>
      </c>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80"/>
    </row>
    <row r="111" spans="1:47" ht="60" customHeight="1" x14ac:dyDescent="0.35">
      <c r="A111" s="276" t="s">
        <v>6038</v>
      </c>
      <c r="B111" s="254" t="s">
        <v>6251</v>
      </c>
      <c r="C111" s="255" t="s">
        <v>6260</v>
      </c>
      <c r="D111" s="258" t="s">
        <v>6261</v>
      </c>
      <c r="E111" s="259" t="s">
        <v>6186</v>
      </c>
      <c r="F111" s="262" t="s">
        <v>6174</v>
      </c>
      <c r="G111" s="265" t="str">
        <f>IF(COUNTIF(H111:AU111,"&lt;&gt;")=0,"",SUMPRODUCT(((Recommendations[ImplStatus]="Implemented")+(Recommendations[ImplStatus]="Compensated"))*ISNUMBER(MATCH(Recommendations[Id],H111:AU111,0)))/COUNTIF(H111:AU111,"&lt;&gt;"))</f>
        <v/>
      </c>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80"/>
    </row>
    <row r="112" spans="1:47" ht="60" customHeight="1" x14ac:dyDescent="0.35">
      <c r="A112" s="276" t="s">
        <v>6038</v>
      </c>
      <c r="B112" s="254" t="s">
        <v>6251</v>
      </c>
      <c r="C112" s="255" t="s">
        <v>6262</v>
      </c>
      <c r="D112" s="258" t="s">
        <v>6263</v>
      </c>
      <c r="E112" s="259" t="s">
        <v>6186</v>
      </c>
      <c r="F112" s="262" t="s">
        <v>6174</v>
      </c>
      <c r="G112" s="265" t="str">
        <f>IF(COUNTIF(H112:AU112,"&lt;&gt;")=0,"",SUMPRODUCT(((Recommendations[ImplStatus]="Implemented")+(Recommendations[ImplStatus]="Compensated"))*ISNUMBER(MATCH(Recommendations[Id],H112:AU112,0)))/COUNTIF(H112:AU112,"&lt;&gt;"))</f>
        <v/>
      </c>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80"/>
    </row>
    <row r="113" spans="1:47" ht="60" customHeight="1" x14ac:dyDescent="0.35">
      <c r="A113" s="276" t="s">
        <v>6038</v>
      </c>
      <c r="B113" s="254" t="s">
        <v>6251</v>
      </c>
      <c r="C113" s="255" t="s">
        <v>6264</v>
      </c>
      <c r="D113" s="258" t="s">
        <v>6265</v>
      </c>
      <c r="E113" s="259" t="s">
        <v>6186</v>
      </c>
      <c r="F113" s="262" t="s">
        <v>6174</v>
      </c>
      <c r="G113" s="265" t="str">
        <f>IF(COUNTIF(H113:AU113,"&lt;&gt;")=0,"",SUMPRODUCT(((Recommendations[ImplStatus]="Implemented")+(Recommendations[ImplStatus]="Compensated"))*ISNUMBER(MATCH(Recommendations[Id],H113:AU113,0)))/COUNTIF(H113:AU113,"&lt;&gt;"))</f>
        <v/>
      </c>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80"/>
    </row>
    <row r="114" spans="1:47" ht="60" customHeight="1" x14ac:dyDescent="0.35">
      <c r="A114" s="276" t="s">
        <v>6038</v>
      </c>
      <c r="B114" s="254" t="s">
        <v>6251</v>
      </c>
      <c r="C114" s="255" t="s">
        <v>6266</v>
      </c>
      <c r="D114" s="258" t="s">
        <v>6267</v>
      </c>
      <c r="E114" s="259" t="s">
        <v>6186</v>
      </c>
      <c r="F114" s="262" t="s">
        <v>6174</v>
      </c>
      <c r="G114" s="265" t="str">
        <f>IF(COUNTIF(H114:AU114,"&lt;&gt;")=0,"",SUMPRODUCT(((Recommendations[ImplStatus]="Implemented")+(Recommendations[ImplStatus]="Compensated"))*ISNUMBER(MATCH(Recommendations[Id],H114:AU114,0)))/COUNTIF(H114:AU114,"&lt;&gt;"))</f>
        <v/>
      </c>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80"/>
    </row>
    <row r="115" spans="1:47" ht="60" customHeight="1" x14ac:dyDescent="0.35">
      <c r="A115" s="276" t="s">
        <v>6038</v>
      </c>
      <c r="B115" s="254" t="s">
        <v>6251</v>
      </c>
      <c r="C115" s="255" t="s">
        <v>6268</v>
      </c>
      <c r="D115" s="258" t="s">
        <v>6269</v>
      </c>
      <c r="E115" s="259" t="s">
        <v>6186</v>
      </c>
      <c r="F115" s="262" t="s">
        <v>6174</v>
      </c>
      <c r="G115" s="265" t="str">
        <f>IF(COUNTIF(H115:AU115,"&lt;&gt;")=0,"",SUMPRODUCT(((Recommendations[ImplStatus]="Implemented")+(Recommendations[ImplStatus]="Compensated"))*ISNUMBER(MATCH(Recommendations[Id],H115:AU115,0)))/COUNTIF(H115:AU115,"&lt;&gt;"))</f>
        <v/>
      </c>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80"/>
    </row>
    <row r="116" spans="1:47" ht="60" customHeight="1" x14ac:dyDescent="0.35">
      <c r="A116" s="276" t="s">
        <v>6038</v>
      </c>
      <c r="B116" s="254" t="s">
        <v>6251</v>
      </c>
      <c r="C116" s="255" t="s">
        <v>6270</v>
      </c>
      <c r="D116" s="258" t="s">
        <v>6271</v>
      </c>
      <c r="E116" s="259" t="s">
        <v>6186</v>
      </c>
      <c r="F116" s="262" t="s">
        <v>6174</v>
      </c>
      <c r="G116" s="265" t="str">
        <f>IF(COUNTIF(H116:AU116,"&lt;&gt;")=0,"",SUMPRODUCT(((Recommendations[ImplStatus]="Implemented")+(Recommendations[ImplStatus]="Compensated"))*ISNUMBER(MATCH(Recommendations[Id],H116:AU116,0)))/COUNTIF(H116:AU116,"&lt;&gt;"))</f>
        <v/>
      </c>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80"/>
    </row>
    <row r="117" spans="1:47" ht="60" customHeight="1" x14ac:dyDescent="0.35">
      <c r="A117" s="276" t="s">
        <v>6038</v>
      </c>
      <c r="B117" s="254" t="s">
        <v>6251</v>
      </c>
      <c r="C117" s="255" t="s">
        <v>6272</v>
      </c>
      <c r="D117" s="258" t="s">
        <v>6273</v>
      </c>
      <c r="E117" s="259" t="s">
        <v>6186</v>
      </c>
      <c r="F117" s="262" t="s">
        <v>6174</v>
      </c>
      <c r="G117" s="265" t="str">
        <f>IF(COUNTIF(H117:AU117,"&lt;&gt;")=0,"",SUMPRODUCT(((Recommendations[ImplStatus]="Implemented")+(Recommendations[ImplStatus]="Compensated"))*ISNUMBER(MATCH(Recommendations[Id],H117:AU117,0)))/COUNTIF(H117:AU117,"&lt;&gt;"))</f>
        <v/>
      </c>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80"/>
    </row>
    <row r="118" spans="1:47" ht="60" customHeight="1" outlineLevel="1" x14ac:dyDescent="0.35">
      <c r="A118" s="274" t="s">
        <v>6274</v>
      </c>
      <c r="B118" s="252"/>
      <c r="C118" s="252"/>
      <c r="D118" s="256"/>
      <c r="E118" s="252"/>
      <c r="F118" s="260"/>
      <c r="G118" s="263" t="str">
        <f>IF(COUNTIF(H118:AU118,"&lt;&gt;")=0,"",SUMPRODUCT(((Recommendations[ImplStatus]="Implemented")+(Recommendations[ImplStatus]="Compensated"))*ISNUMBER(MATCH(Recommendations[Id],H118:AU118,0)))/COUNTIF(H118:AU118,"&lt;&gt;"))</f>
        <v/>
      </c>
      <c r="H118" s="260"/>
      <c r="I118" s="260"/>
      <c r="J118" s="260"/>
      <c r="K118" s="260"/>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78"/>
    </row>
    <row r="119" spans="1:47" ht="60" customHeight="1" outlineLevel="2" x14ac:dyDescent="0.35">
      <c r="A119" s="275" t="s">
        <v>6274</v>
      </c>
      <c r="B119" s="253" t="s">
        <v>6275</v>
      </c>
      <c r="C119" s="253"/>
      <c r="D119" s="257"/>
      <c r="E119" s="253"/>
      <c r="F119" s="261"/>
      <c r="G119" s="264" t="str">
        <f>IF(COUNTIF(H119:AU119,"&lt;&gt;")=0,"",SUMPRODUCT(((Recommendations[ImplStatus]="Implemented")+(Recommendations[ImplStatus]="Compensated"))*ISNUMBER(MATCH(Recommendations[Id],H119:AU119,0)))/COUNTIF(H119:AU119,"&lt;&gt;"))</f>
        <v/>
      </c>
      <c r="H119" s="261"/>
      <c r="I119" s="261"/>
      <c r="J119" s="261"/>
      <c r="K119" s="261"/>
      <c r="L119" s="261"/>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79"/>
    </row>
    <row r="120" spans="1:47" ht="60" customHeight="1" x14ac:dyDescent="0.35">
      <c r="A120" s="276" t="s">
        <v>6274</v>
      </c>
      <c r="B120" s="254" t="s">
        <v>6275</v>
      </c>
      <c r="C120" s="255" t="s">
        <v>6276</v>
      </c>
      <c r="D120" s="258" t="s">
        <v>6277</v>
      </c>
      <c r="E120" s="259" t="s">
        <v>6042</v>
      </c>
      <c r="F120" s="262" t="s">
        <v>6278</v>
      </c>
      <c r="G120" s="265" t="str">
        <f>IF(COUNTIF(H120:AU120,"&lt;&gt;")=0,"",SUMPRODUCT(((Recommendations[ImplStatus]="Implemented")+(Recommendations[ImplStatus]="Compensated"))*ISNUMBER(MATCH(Recommendations[Id],H120:AU120,0)))/COUNTIF(H120:AU120,"&lt;&gt;"))</f>
        <v/>
      </c>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6"/>
      <c r="AH120" s="266"/>
      <c r="AI120" s="266"/>
      <c r="AJ120" s="266"/>
      <c r="AK120" s="266"/>
      <c r="AL120" s="266"/>
      <c r="AM120" s="266"/>
      <c r="AN120" s="266"/>
      <c r="AO120" s="266"/>
      <c r="AP120" s="266"/>
      <c r="AQ120" s="266"/>
      <c r="AR120" s="266"/>
      <c r="AS120" s="266"/>
      <c r="AT120" s="266"/>
      <c r="AU120" s="280"/>
    </row>
    <row r="121" spans="1:47" ht="60" customHeight="1" x14ac:dyDescent="0.35">
      <c r="A121" s="276" t="s">
        <v>6274</v>
      </c>
      <c r="B121" s="254" t="s">
        <v>6275</v>
      </c>
      <c r="C121" s="255" t="s">
        <v>6279</v>
      </c>
      <c r="D121" s="258" t="s">
        <v>6280</v>
      </c>
      <c r="E121" s="259" t="s">
        <v>6042</v>
      </c>
      <c r="F121" s="262" t="s">
        <v>6278</v>
      </c>
      <c r="G121" s="265" t="str">
        <f>IF(COUNTIF(H121:AU121,"&lt;&gt;")=0,"",SUMPRODUCT(((Recommendations[ImplStatus]="Implemented")+(Recommendations[ImplStatus]="Compensated"))*ISNUMBER(MATCH(Recommendations[Id],H121:AU121,0)))/COUNTIF(H121:AU121,"&lt;&gt;"))</f>
        <v/>
      </c>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80"/>
    </row>
    <row r="122" spans="1:47" ht="60" customHeight="1" x14ac:dyDescent="0.35">
      <c r="A122" s="276" t="s">
        <v>6274</v>
      </c>
      <c r="B122" s="254" t="s">
        <v>6275</v>
      </c>
      <c r="C122" s="255" t="s">
        <v>6281</v>
      </c>
      <c r="D122" s="258" t="s">
        <v>6282</v>
      </c>
      <c r="E122" s="259" t="s">
        <v>6042</v>
      </c>
      <c r="F122" s="262" t="s">
        <v>6278</v>
      </c>
      <c r="G122" s="265" t="str">
        <f>IF(COUNTIF(H122:AU122,"&lt;&gt;")=0,"",SUMPRODUCT(((Recommendations[ImplStatus]="Implemented")+(Recommendations[ImplStatus]="Compensated"))*ISNUMBER(MATCH(Recommendations[Id],H122:AU122,0)))/COUNTIF(H122:AU122,"&lt;&gt;"))</f>
        <v/>
      </c>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c r="AK122" s="266"/>
      <c r="AL122" s="266"/>
      <c r="AM122" s="266"/>
      <c r="AN122" s="266"/>
      <c r="AO122" s="266"/>
      <c r="AP122" s="266"/>
      <c r="AQ122" s="266"/>
      <c r="AR122" s="266"/>
      <c r="AS122" s="266"/>
      <c r="AT122" s="266"/>
      <c r="AU122" s="280"/>
    </row>
    <row r="123" spans="1:47" ht="60" customHeight="1" x14ac:dyDescent="0.35">
      <c r="A123" s="276" t="s">
        <v>6274</v>
      </c>
      <c r="B123" s="254" t="s">
        <v>6275</v>
      </c>
      <c r="C123" s="255" t="s">
        <v>6283</v>
      </c>
      <c r="D123" s="258" t="s">
        <v>6284</v>
      </c>
      <c r="E123" s="259" t="s">
        <v>6042</v>
      </c>
      <c r="F123" s="262" t="s">
        <v>6278</v>
      </c>
      <c r="G123" s="265" t="str">
        <f>IF(COUNTIF(H123:AU123,"&lt;&gt;")=0,"",SUMPRODUCT(((Recommendations[ImplStatus]="Implemented")+(Recommendations[ImplStatus]="Compensated"))*ISNUMBER(MATCH(Recommendations[Id],H123:AU123,0)))/COUNTIF(H123:AU123,"&lt;&gt;"))</f>
        <v/>
      </c>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c r="AK123" s="266"/>
      <c r="AL123" s="266"/>
      <c r="AM123" s="266"/>
      <c r="AN123" s="266"/>
      <c r="AO123" s="266"/>
      <c r="AP123" s="266"/>
      <c r="AQ123" s="266"/>
      <c r="AR123" s="266"/>
      <c r="AS123" s="266"/>
      <c r="AT123" s="266"/>
      <c r="AU123" s="280"/>
    </row>
    <row r="124" spans="1:47" ht="60" customHeight="1" x14ac:dyDescent="0.35">
      <c r="A124" s="276" t="s">
        <v>6274</v>
      </c>
      <c r="B124" s="254" t="s">
        <v>6275</v>
      </c>
      <c r="C124" s="255" t="s">
        <v>6285</v>
      </c>
      <c r="D124" s="258" t="s">
        <v>6286</v>
      </c>
      <c r="E124" s="259" t="s">
        <v>6042</v>
      </c>
      <c r="F124" s="262" t="s">
        <v>6278</v>
      </c>
      <c r="G124" s="265" t="str">
        <f>IF(COUNTIF(H124:AU124,"&lt;&gt;")=0,"",SUMPRODUCT(((Recommendations[ImplStatus]="Implemented")+(Recommendations[ImplStatus]="Compensated"))*ISNUMBER(MATCH(Recommendations[Id],H124:AU124,0)))/COUNTIF(H124:AU124,"&lt;&gt;"))</f>
        <v/>
      </c>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c r="AK124" s="266"/>
      <c r="AL124" s="266"/>
      <c r="AM124" s="266"/>
      <c r="AN124" s="266"/>
      <c r="AO124" s="266"/>
      <c r="AP124" s="266"/>
      <c r="AQ124" s="266"/>
      <c r="AR124" s="266"/>
      <c r="AS124" s="266"/>
      <c r="AT124" s="266"/>
      <c r="AU124" s="280"/>
    </row>
    <row r="125" spans="1:47" ht="60" customHeight="1" x14ac:dyDescent="0.35">
      <c r="A125" s="276" t="s">
        <v>6274</v>
      </c>
      <c r="B125" s="254" t="s">
        <v>6275</v>
      </c>
      <c r="C125" s="255" t="s">
        <v>6287</v>
      </c>
      <c r="D125" s="258" t="s">
        <v>6288</v>
      </c>
      <c r="E125" s="259" t="s">
        <v>6042</v>
      </c>
      <c r="F125" s="262" t="s">
        <v>6278</v>
      </c>
      <c r="G125" s="265" t="str">
        <f>IF(COUNTIF(H125:AU125,"&lt;&gt;")=0,"",SUMPRODUCT(((Recommendations[ImplStatus]="Implemented")+(Recommendations[ImplStatus]="Compensated"))*ISNUMBER(MATCH(Recommendations[Id],H125:AU125,0)))/COUNTIF(H125:AU125,"&lt;&gt;"))</f>
        <v/>
      </c>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c r="AK125" s="266"/>
      <c r="AL125" s="266"/>
      <c r="AM125" s="266"/>
      <c r="AN125" s="266"/>
      <c r="AO125" s="266"/>
      <c r="AP125" s="266"/>
      <c r="AQ125" s="266"/>
      <c r="AR125" s="266"/>
      <c r="AS125" s="266"/>
      <c r="AT125" s="266"/>
      <c r="AU125" s="280"/>
    </row>
    <row r="126" spans="1:47" ht="60" customHeight="1" x14ac:dyDescent="0.35">
      <c r="A126" s="276" t="s">
        <v>6274</v>
      </c>
      <c r="B126" s="254" t="s">
        <v>6275</v>
      </c>
      <c r="C126" s="255" t="s">
        <v>6289</v>
      </c>
      <c r="D126" s="258" t="s">
        <v>6290</v>
      </c>
      <c r="E126" s="259" t="s">
        <v>6042</v>
      </c>
      <c r="F126" s="262" t="s">
        <v>6278</v>
      </c>
      <c r="G126" s="265" t="str">
        <f>IF(COUNTIF(H126:AU126,"&lt;&gt;")=0,"",SUMPRODUCT(((Recommendations[ImplStatus]="Implemented")+(Recommendations[ImplStatus]="Compensated"))*ISNUMBER(MATCH(Recommendations[Id],H126:AU126,0)))/COUNTIF(H126:AU126,"&lt;&gt;"))</f>
        <v/>
      </c>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c r="AE126" s="266"/>
      <c r="AF126" s="266"/>
      <c r="AG126" s="266"/>
      <c r="AH126" s="266"/>
      <c r="AI126" s="266"/>
      <c r="AJ126" s="266"/>
      <c r="AK126" s="266"/>
      <c r="AL126" s="266"/>
      <c r="AM126" s="266"/>
      <c r="AN126" s="266"/>
      <c r="AO126" s="266"/>
      <c r="AP126" s="266"/>
      <c r="AQ126" s="266"/>
      <c r="AR126" s="266"/>
      <c r="AS126" s="266"/>
      <c r="AT126" s="266"/>
      <c r="AU126" s="280"/>
    </row>
    <row r="127" spans="1:47" ht="60" customHeight="1" x14ac:dyDescent="0.35">
      <c r="A127" s="276" t="s">
        <v>6274</v>
      </c>
      <c r="B127" s="254" t="s">
        <v>6275</v>
      </c>
      <c r="C127" s="255" t="s">
        <v>6291</v>
      </c>
      <c r="D127" s="258" t="s">
        <v>6292</v>
      </c>
      <c r="E127" s="259" t="s">
        <v>6042</v>
      </c>
      <c r="F127" s="262" t="s">
        <v>6278</v>
      </c>
      <c r="G127" s="265" t="str">
        <f>IF(COUNTIF(H127:AU127,"&lt;&gt;")=0,"",SUMPRODUCT(((Recommendations[ImplStatus]="Implemented")+(Recommendations[ImplStatus]="Compensated"))*ISNUMBER(MATCH(Recommendations[Id],H127:AU127,0)))/COUNTIF(H127:AU127,"&lt;&gt;"))</f>
        <v/>
      </c>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6"/>
      <c r="AD127" s="266"/>
      <c r="AE127" s="266"/>
      <c r="AF127" s="266"/>
      <c r="AG127" s="266"/>
      <c r="AH127" s="266"/>
      <c r="AI127" s="266"/>
      <c r="AJ127" s="266"/>
      <c r="AK127" s="266"/>
      <c r="AL127" s="266"/>
      <c r="AM127" s="266"/>
      <c r="AN127" s="266"/>
      <c r="AO127" s="266"/>
      <c r="AP127" s="266"/>
      <c r="AQ127" s="266"/>
      <c r="AR127" s="266"/>
      <c r="AS127" s="266"/>
      <c r="AT127" s="266"/>
      <c r="AU127" s="280"/>
    </row>
    <row r="128" spans="1:47" ht="60" customHeight="1" x14ac:dyDescent="0.35">
      <c r="A128" s="276" t="s">
        <v>6274</v>
      </c>
      <c r="B128" s="254" t="s">
        <v>6275</v>
      </c>
      <c r="C128" s="255" t="s">
        <v>6293</v>
      </c>
      <c r="D128" s="258" t="s">
        <v>6294</v>
      </c>
      <c r="E128" s="259" t="s">
        <v>6042</v>
      </c>
      <c r="F128" s="262" t="s">
        <v>6278</v>
      </c>
      <c r="G128" s="265" t="str">
        <f>IF(COUNTIF(H128:AU128,"&lt;&gt;")=0,"",SUMPRODUCT(((Recommendations[ImplStatus]="Implemented")+(Recommendations[ImplStatus]="Compensated"))*ISNUMBER(MATCH(Recommendations[Id],H128:AU128,0)))/COUNTIF(H128:AU128,"&lt;&gt;"))</f>
        <v/>
      </c>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c r="AH128" s="266"/>
      <c r="AI128" s="266"/>
      <c r="AJ128" s="266"/>
      <c r="AK128" s="266"/>
      <c r="AL128" s="266"/>
      <c r="AM128" s="266"/>
      <c r="AN128" s="266"/>
      <c r="AO128" s="266"/>
      <c r="AP128" s="266"/>
      <c r="AQ128" s="266"/>
      <c r="AR128" s="266"/>
      <c r="AS128" s="266"/>
      <c r="AT128" s="266"/>
      <c r="AU128" s="280"/>
    </row>
    <row r="129" spans="1:47" ht="60" customHeight="1" x14ac:dyDescent="0.35">
      <c r="A129" s="276" t="s">
        <v>6274</v>
      </c>
      <c r="B129" s="254" t="s">
        <v>6275</v>
      </c>
      <c r="C129" s="255" t="s">
        <v>6295</v>
      </c>
      <c r="D129" s="258" t="s">
        <v>6296</v>
      </c>
      <c r="E129" s="259" t="s">
        <v>6042</v>
      </c>
      <c r="F129" s="262" t="s">
        <v>6278</v>
      </c>
      <c r="G129" s="265" t="str">
        <f>IF(COUNTIF(H129:AU129,"&lt;&gt;")=0,"",SUMPRODUCT(((Recommendations[ImplStatus]="Implemented")+(Recommendations[ImplStatus]="Compensated"))*ISNUMBER(MATCH(Recommendations[Id],H129:AU129,0)))/COUNTIF(H129:AU129,"&lt;&gt;"))</f>
        <v/>
      </c>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266"/>
      <c r="AS129" s="266"/>
      <c r="AT129" s="266"/>
      <c r="AU129" s="280"/>
    </row>
    <row r="130" spans="1:47" ht="60" customHeight="1" x14ac:dyDescent="0.35">
      <c r="A130" s="276" t="s">
        <v>6274</v>
      </c>
      <c r="B130" s="254" t="s">
        <v>6275</v>
      </c>
      <c r="C130" s="255" t="s">
        <v>6297</v>
      </c>
      <c r="D130" s="258" t="s">
        <v>6298</v>
      </c>
      <c r="E130" s="259" t="s">
        <v>6042</v>
      </c>
      <c r="F130" s="262" t="s">
        <v>6278</v>
      </c>
      <c r="G130" s="265" t="str">
        <f>IF(COUNTIF(H130:AU130,"&lt;&gt;")=0,"",SUMPRODUCT(((Recommendations[ImplStatus]="Implemented")+(Recommendations[ImplStatus]="Compensated"))*ISNUMBER(MATCH(Recommendations[Id],H130:AU130,0)))/COUNTIF(H130:AU130,"&lt;&gt;"))</f>
        <v/>
      </c>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266"/>
      <c r="AS130" s="266"/>
      <c r="AT130" s="266"/>
      <c r="AU130" s="280"/>
    </row>
    <row r="131" spans="1:47" ht="60" customHeight="1" x14ac:dyDescent="0.35">
      <c r="A131" s="276" t="s">
        <v>6274</v>
      </c>
      <c r="B131" s="254" t="s">
        <v>6275</v>
      </c>
      <c r="C131" s="255" t="s">
        <v>6299</v>
      </c>
      <c r="D131" s="258" t="s">
        <v>6300</v>
      </c>
      <c r="E131" s="259" t="s">
        <v>6042</v>
      </c>
      <c r="F131" s="262" t="s">
        <v>6278</v>
      </c>
      <c r="G131" s="265" t="str">
        <f>IF(COUNTIF(H131:AU131,"&lt;&gt;")=0,"",SUMPRODUCT(((Recommendations[ImplStatus]="Implemented")+(Recommendations[ImplStatus]="Compensated"))*ISNUMBER(MATCH(Recommendations[Id],H131:AU131,0)))/COUNTIF(H131:AU131,"&lt;&gt;"))</f>
        <v/>
      </c>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266"/>
      <c r="AS131" s="266"/>
      <c r="AT131" s="266"/>
      <c r="AU131" s="280"/>
    </row>
    <row r="132" spans="1:47" ht="60" customHeight="1" x14ac:dyDescent="0.35">
      <c r="A132" s="276" t="s">
        <v>6274</v>
      </c>
      <c r="B132" s="254" t="s">
        <v>6275</v>
      </c>
      <c r="C132" s="255" t="s">
        <v>6301</v>
      </c>
      <c r="D132" s="258" t="s">
        <v>6302</v>
      </c>
      <c r="E132" s="259" t="s">
        <v>6042</v>
      </c>
      <c r="F132" s="262" t="s">
        <v>6278</v>
      </c>
      <c r="G132" s="265" t="str">
        <f>IF(COUNTIF(H132:AU132,"&lt;&gt;")=0,"",SUMPRODUCT(((Recommendations[ImplStatus]="Implemented")+(Recommendations[ImplStatus]="Compensated"))*ISNUMBER(MATCH(Recommendations[Id],H132:AU132,0)))/COUNTIF(H132:AU132,"&lt;&gt;"))</f>
        <v/>
      </c>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266"/>
      <c r="AS132" s="266"/>
      <c r="AT132" s="266"/>
      <c r="AU132" s="280"/>
    </row>
    <row r="133" spans="1:47" ht="60" customHeight="1" x14ac:dyDescent="0.35">
      <c r="A133" s="276" t="s">
        <v>6274</v>
      </c>
      <c r="B133" s="254" t="s">
        <v>6275</v>
      </c>
      <c r="C133" s="255" t="s">
        <v>6303</v>
      </c>
      <c r="D133" s="258" t="s">
        <v>6304</v>
      </c>
      <c r="E133" s="259" t="s">
        <v>6071</v>
      </c>
      <c r="F133" s="262" t="s">
        <v>6278</v>
      </c>
      <c r="G133" s="265" t="str">
        <f>IF(COUNTIF(H133:AU133,"&lt;&gt;")=0,"",SUMPRODUCT(((Recommendations[ImplStatus]="Implemented")+(Recommendations[ImplStatus]="Compensated"))*ISNUMBER(MATCH(Recommendations[Id],H133:AU133,0)))/COUNTIF(H133:AU133,"&lt;&gt;"))</f>
        <v/>
      </c>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266"/>
      <c r="AS133" s="266"/>
      <c r="AT133" s="266"/>
      <c r="AU133" s="280"/>
    </row>
    <row r="134" spans="1:47" ht="60" customHeight="1" x14ac:dyDescent="0.35">
      <c r="A134" s="276" t="s">
        <v>6274</v>
      </c>
      <c r="B134" s="254" t="s">
        <v>6275</v>
      </c>
      <c r="C134" s="255" t="s">
        <v>6305</v>
      </c>
      <c r="D134" s="258" t="s">
        <v>6306</v>
      </c>
      <c r="E134" s="259" t="s">
        <v>6071</v>
      </c>
      <c r="F134" s="262" t="s">
        <v>6278</v>
      </c>
      <c r="G134" s="265" t="str">
        <f>IF(COUNTIF(H134:AU134,"&lt;&gt;")=0,"",SUMPRODUCT(((Recommendations[ImplStatus]="Implemented")+(Recommendations[ImplStatus]="Compensated"))*ISNUMBER(MATCH(Recommendations[Id],H134:AU134,0)))/COUNTIF(H134:AU134,"&lt;&gt;"))</f>
        <v/>
      </c>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80"/>
    </row>
    <row r="135" spans="1:47" ht="60" customHeight="1" x14ac:dyDescent="0.35">
      <c r="A135" s="276" t="s">
        <v>6274</v>
      </c>
      <c r="B135" s="254" t="s">
        <v>6275</v>
      </c>
      <c r="C135" s="255" t="s">
        <v>6307</v>
      </c>
      <c r="D135" s="258" t="s">
        <v>6308</v>
      </c>
      <c r="E135" s="259" t="s">
        <v>6186</v>
      </c>
      <c r="F135" s="262" t="s">
        <v>6278</v>
      </c>
      <c r="G135" s="265" t="str">
        <f>IF(COUNTIF(H135:AU135,"&lt;&gt;")=0,"",SUMPRODUCT(((Recommendations[ImplStatus]="Implemented")+(Recommendations[ImplStatus]="Compensated"))*ISNUMBER(MATCH(Recommendations[Id],H135:AU135,0)))/COUNTIF(H135:AU135,"&lt;&gt;"))</f>
        <v/>
      </c>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80"/>
    </row>
    <row r="136" spans="1:47" ht="60" customHeight="1" x14ac:dyDescent="0.35">
      <c r="A136" s="276" t="s">
        <v>6274</v>
      </c>
      <c r="B136" s="254" t="s">
        <v>6275</v>
      </c>
      <c r="C136" s="255" t="s">
        <v>6309</v>
      </c>
      <c r="D136" s="258" t="s">
        <v>6310</v>
      </c>
      <c r="E136" s="259" t="s">
        <v>6071</v>
      </c>
      <c r="F136" s="262" t="s">
        <v>6278</v>
      </c>
      <c r="G136" s="265" t="str">
        <f>IF(COUNTIF(H136:AU136,"&lt;&gt;")=0,"",SUMPRODUCT(((Recommendations[ImplStatus]="Implemented")+(Recommendations[ImplStatus]="Compensated"))*ISNUMBER(MATCH(Recommendations[Id],H136:AU136,0)))/COUNTIF(H136:AU136,"&lt;&gt;"))</f>
        <v/>
      </c>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80"/>
    </row>
    <row r="137" spans="1:47" ht="60" customHeight="1" x14ac:dyDescent="0.35">
      <c r="A137" s="276" t="s">
        <v>6274</v>
      </c>
      <c r="B137" s="254" t="s">
        <v>6275</v>
      </c>
      <c r="C137" s="255" t="s">
        <v>6311</v>
      </c>
      <c r="D137" s="258" t="s">
        <v>6312</v>
      </c>
      <c r="E137" s="259" t="s">
        <v>6071</v>
      </c>
      <c r="F137" s="262" t="s">
        <v>6278</v>
      </c>
      <c r="G137" s="265" t="str">
        <f>IF(COUNTIF(H137:AU137,"&lt;&gt;")=0,"",SUMPRODUCT(((Recommendations[ImplStatus]="Implemented")+(Recommendations[ImplStatus]="Compensated"))*ISNUMBER(MATCH(Recommendations[Id],H137:AU137,0)))/COUNTIF(H137:AU137,"&lt;&gt;"))</f>
        <v/>
      </c>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266"/>
      <c r="AO137" s="266"/>
      <c r="AP137" s="266"/>
      <c r="AQ137" s="266"/>
      <c r="AR137" s="266"/>
      <c r="AS137" s="266"/>
      <c r="AT137" s="266"/>
      <c r="AU137" s="280"/>
    </row>
    <row r="138" spans="1:47" ht="60" customHeight="1" x14ac:dyDescent="0.35">
      <c r="A138" s="276" t="s">
        <v>6274</v>
      </c>
      <c r="B138" s="254" t="s">
        <v>6275</v>
      </c>
      <c r="C138" s="255" t="s">
        <v>6313</v>
      </c>
      <c r="D138" s="258" t="s">
        <v>6314</v>
      </c>
      <c r="E138" s="259" t="s">
        <v>6186</v>
      </c>
      <c r="F138" s="262" t="s">
        <v>6278</v>
      </c>
      <c r="G138" s="265" t="str">
        <f>IF(COUNTIF(H138:AU138,"&lt;&gt;")=0,"",SUMPRODUCT(((Recommendations[ImplStatus]="Implemented")+(Recommendations[ImplStatus]="Compensated"))*ISNUMBER(MATCH(Recommendations[Id],H138:AU138,0)))/COUNTIF(H138:AU138,"&lt;&gt;"))</f>
        <v/>
      </c>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80"/>
    </row>
    <row r="139" spans="1:47" ht="60" customHeight="1" x14ac:dyDescent="0.35">
      <c r="A139" s="276" t="s">
        <v>6274</v>
      </c>
      <c r="B139" s="254" t="s">
        <v>6275</v>
      </c>
      <c r="C139" s="255" t="s">
        <v>6315</v>
      </c>
      <c r="D139" s="258" t="s">
        <v>6316</v>
      </c>
      <c r="E139" s="259" t="s">
        <v>6186</v>
      </c>
      <c r="F139" s="262" t="s">
        <v>6278</v>
      </c>
      <c r="G139" s="265" t="str">
        <f>IF(COUNTIF(H139:AU139,"&lt;&gt;")=0,"",SUMPRODUCT(((Recommendations[ImplStatus]="Implemented")+(Recommendations[ImplStatus]="Compensated"))*ISNUMBER(MATCH(Recommendations[Id],H139:AU139,0)))/COUNTIF(H139:AU139,"&lt;&gt;"))</f>
        <v/>
      </c>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80"/>
    </row>
    <row r="140" spans="1:47" ht="60" customHeight="1" x14ac:dyDescent="0.35">
      <c r="A140" s="276" t="s">
        <v>6274</v>
      </c>
      <c r="B140" s="254" t="s">
        <v>6275</v>
      </c>
      <c r="C140" s="255" t="s">
        <v>6317</v>
      </c>
      <c r="D140" s="258" t="s">
        <v>6318</v>
      </c>
      <c r="E140" s="259" t="s">
        <v>6042</v>
      </c>
      <c r="F140" s="262" t="s">
        <v>6278</v>
      </c>
      <c r="G140" s="265" t="str">
        <f>IF(COUNTIF(H140:AU140,"&lt;&gt;")=0,"",SUMPRODUCT(((Recommendations[ImplStatus]="Implemented")+(Recommendations[ImplStatus]="Compensated"))*ISNUMBER(MATCH(Recommendations[Id],H140:AU140,0)))/COUNTIF(H140:AU140,"&lt;&gt;"))</f>
        <v/>
      </c>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c r="AO140" s="266"/>
      <c r="AP140" s="266"/>
      <c r="AQ140" s="266"/>
      <c r="AR140" s="266"/>
      <c r="AS140" s="266"/>
      <c r="AT140" s="266"/>
      <c r="AU140" s="280"/>
    </row>
    <row r="141" spans="1:47" ht="60" customHeight="1" x14ac:dyDescent="0.35">
      <c r="A141" s="276" t="s">
        <v>6274</v>
      </c>
      <c r="B141" s="254" t="s">
        <v>6275</v>
      </c>
      <c r="C141" s="255" t="s">
        <v>6319</v>
      </c>
      <c r="D141" s="258" t="s">
        <v>6320</v>
      </c>
      <c r="E141" s="259" t="s">
        <v>6321</v>
      </c>
      <c r="F141" s="262" t="s">
        <v>6322</v>
      </c>
      <c r="G141" s="265" t="str">
        <f>IF(COUNTIF(H141:AU141,"&lt;&gt;")=0,"",SUMPRODUCT(((Recommendations[ImplStatus]="Implemented")+(Recommendations[ImplStatus]="Compensated"))*ISNUMBER(MATCH(Recommendations[Id],H141:AU141,0)))/COUNTIF(H141:AU141,"&lt;&gt;"))</f>
        <v/>
      </c>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c r="AO141" s="266"/>
      <c r="AP141" s="266"/>
      <c r="AQ141" s="266"/>
      <c r="AR141" s="266"/>
      <c r="AS141" s="266"/>
      <c r="AT141" s="266"/>
      <c r="AU141" s="280"/>
    </row>
    <row r="142" spans="1:47" ht="60" customHeight="1" x14ac:dyDescent="0.35">
      <c r="A142" s="276" t="s">
        <v>6274</v>
      </c>
      <c r="B142" s="254" t="s">
        <v>6275</v>
      </c>
      <c r="C142" s="255" t="s">
        <v>6323</v>
      </c>
      <c r="D142" s="258" t="s">
        <v>6324</v>
      </c>
      <c r="E142" s="259" t="s">
        <v>6321</v>
      </c>
      <c r="F142" s="262" t="s">
        <v>6322</v>
      </c>
      <c r="G142" s="265" t="str">
        <f>IF(COUNTIF(H142:AU142,"&lt;&gt;")=0,"",SUMPRODUCT(((Recommendations[ImplStatus]="Implemented")+(Recommendations[ImplStatus]="Compensated"))*ISNUMBER(MATCH(Recommendations[Id],H142:AU142,0)))/COUNTIF(H142:AU142,"&lt;&gt;"))</f>
        <v/>
      </c>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6"/>
      <c r="AI142" s="266"/>
      <c r="AJ142" s="266"/>
      <c r="AK142" s="266"/>
      <c r="AL142" s="266"/>
      <c r="AM142" s="266"/>
      <c r="AN142" s="266"/>
      <c r="AO142" s="266"/>
      <c r="AP142" s="266"/>
      <c r="AQ142" s="266"/>
      <c r="AR142" s="266"/>
      <c r="AS142" s="266"/>
      <c r="AT142" s="266"/>
      <c r="AU142" s="280"/>
    </row>
    <row r="143" spans="1:47" ht="60" customHeight="1" x14ac:dyDescent="0.35">
      <c r="A143" s="276" t="s">
        <v>6274</v>
      </c>
      <c r="B143" s="254" t="s">
        <v>6275</v>
      </c>
      <c r="C143" s="255" t="s">
        <v>6325</v>
      </c>
      <c r="D143" s="258" t="s">
        <v>6326</v>
      </c>
      <c r="E143" s="259" t="s">
        <v>6321</v>
      </c>
      <c r="F143" s="262" t="s">
        <v>6322</v>
      </c>
      <c r="G143" s="265" t="str">
        <f>IF(COUNTIF(H143:AU143,"&lt;&gt;")=0,"",SUMPRODUCT(((Recommendations[ImplStatus]="Implemented")+(Recommendations[ImplStatus]="Compensated"))*ISNUMBER(MATCH(Recommendations[Id],H143:AU143,0)))/COUNTIF(H143:AU143,"&lt;&gt;"))</f>
        <v/>
      </c>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80"/>
    </row>
    <row r="144" spans="1:47" ht="60" customHeight="1" x14ac:dyDescent="0.35">
      <c r="A144" s="276" t="s">
        <v>6274</v>
      </c>
      <c r="B144" s="254" t="s">
        <v>6275</v>
      </c>
      <c r="C144" s="255" t="s">
        <v>6327</v>
      </c>
      <c r="D144" s="258" t="s">
        <v>6328</v>
      </c>
      <c r="E144" s="259" t="s">
        <v>6138</v>
      </c>
      <c r="F144" s="262" t="s">
        <v>6322</v>
      </c>
      <c r="G144" s="265" t="str">
        <f>IF(COUNTIF(H144:AU144,"&lt;&gt;")=0,"",SUMPRODUCT(((Recommendations[ImplStatus]="Implemented")+(Recommendations[ImplStatus]="Compensated"))*ISNUMBER(MATCH(Recommendations[Id],H144:AU144,0)))/COUNTIF(H144:AU144,"&lt;&gt;"))</f>
        <v/>
      </c>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80"/>
    </row>
    <row r="145" spans="1:47" ht="60" customHeight="1" x14ac:dyDescent="0.35">
      <c r="A145" s="276" t="s">
        <v>6274</v>
      </c>
      <c r="B145" s="254" t="s">
        <v>6275</v>
      </c>
      <c r="C145" s="255" t="s">
        <v>6329</v>
      </c>
      <c r="D145" s="258" t="s">
        <v>6330</v>
      </c>
      <c r="E145" s="259" t="s">
        <v>6138</v>
      </c>
      <c r="F145" s="262" t="s">
        <v>6322</v>
      </c>
      <c r="G145" s="265" t="str">
        <f>IF(COUNTIF(H145:AU145,"&lt;&gt;")=0,"",SUMPRODUCT(((Recommendations[ImplStatus]="Implemented")+(Recommendations[ImplStatus]="Compensated"))*ISNUMBER(MATCH(Recommendations[Id],H145:AU145,0)))/COUNTIF(H145:AU145,"&lt;&gt;"))</f>
        <v/>
      </c>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c r="AO145" s="266"/>
      <c r="AP145" s="266"/>
      <c r="AQ145" s="266"/>
      <c r="AR145" s="266"/>
      <c r="AS145" s="266"/>
      <c r="AT145" s="266"/>
      <c r="AU145" s="280"/>
    </row>
    <row r="146" spans="1:47" ht="60" customHeight="1" x14ac:dyDescent="0.35">
      <c r="A146" s="276" t="s">
        <v>6274</v>
      </c>
      <c r="B146" s="254" t="s">
        <v>6275</v>
      </c>
      <c r="C146" s="255" t="s">
        <v>6331</v>
      </c>
      <c r="D146" s="258" t="s">
        <v>6332</v>
      </c>
      <c r="E146" s="259" t="s">
        <v>6138</v>
      </c>
      <c r="F146" s="262" t="s">
        <v>6322</v>
      </c>
      <c r="G146" s="265" t="str">
        <f>IF(COUNTIF(H146:AU146,"&lt;&gt;")=0,"",SUMPRODUCT(((Recommendations[ImplStatus]="Implemented")+(Recommendations[ImplStatus]="Compensated"))*ISNUMBER(MATCH(Recommendations[Id],H146:AU146,0)))/COUNTIF(H146:AU146,"&lt;&gt;"))</f>
        <v/>
      </c>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c r="AR146" s="266"/>
      <c r="AS146" s="266"/>
      <c r="AT146" s="266"/>
      <c r="AU146" s="280"/>
    </row>
    <row r="147" spans="1:47" ht="60" customHeight="1" outlineLevel="2" x14ac:dyDescent="0.35">
      <c r="A147" s="275" t="s">
        <v>6274</v>
      </c>
      <c r="B147" s="253" t="s">
        <v>6333</v>
      </c>
      <c r="C147" s="253"/>
      <c r="D147" s="257"/>
      <c r="E147" s="253"/>
      <c r="F147" s="261"/>
      <c r="G147" s="264" t="str">
        <f>IF(COUNTIF(H147:AU147,"&lt;&gt;")=0,"",SUMPRODUCT(((Recommendations[ImplStatus]="Implemented")+(Recommendations[ImplStatus]="Compensated"))*ISNUMBER(MATCH(Recommendations[Id],H147:AU147,0)))/COUNTIF(H147:AU147,"&lt;&gt;"))</f>
        <v/>
      </c>
      <c r="H147" s="261"/>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79"/>
    </row>
    <row r="148" spans="1:47" ht="60" customHeight="1" x14ac:dyDescent="0.35">
      <c r="A148" s="276" t="s">
        <v>6274</v>
      </c>
      <c r="B148" s="254" t="s">
        <v>6333</v>
      </c>
      <c r="C148" s="255" t="s">
        <v>6334</v>
      </c>
      <c r="D148" s="258" t="s">
        <v>6335</v>
      </c>
      <c r="E148" s="259" t="s">
        <v>6071</v>
      </c>
      <c r="F148" s="262" t="s">
        <v>6336</v>
      </c>
      <c r="G148" s="265" t="str">
        <f>IF(COUNTIF(H148:AU148,"&lt;&gt;")=0,"",SUMPRODUCT(((Recommendations[ImplStatus]="Implemented")+(Recommendations[ImplStatus]="Compensated"))*ISNUMBER(MATCH(Recommendations[Id],H148:AU148,0)))/COUNTIF(H148:AU148,"&lt;&gt;"))</f>
        <v/>
      </c>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c r="AH148" s="266"/>
      <c r="AI148" s="266"/>
      <c r="AJ148" s="266"/>
      <c r="AK148" s="266"/>
      <c r="AL148" s="266"/>
      <c r="AM148" s="266"/>
      <c r="AN148" s="266"/>
      <c r="AO148" s="266"/>
      <c r="AP148" s="266"/>
      <c r="AQ148" s="266"/>
      <c r="AR148" s="266"/>
      <c r="AS148" s="266"/>
      <c r="AT148" s="266"/>
      <c r="AU148" s="280"/>
    </row>
    <row r="149" spans="1:47" ht="60" customHeight="1" x14ac:dyDescent="0.35">
      <c r="A149" s="276" t="s">
        <v>6274</v>
      </c>
      <c r="B149" s="254" t="s">
        <v>6333</v>
      </c>
      <c r="C149" s="255" t="s">
        <v>6337</v>
      </c>
      <c r="D149" s="258" t="s">
        <v>6338</v>
      </c>
      <c r="E149" s="259" t="s">
        <v>6071</v>
      </c>
      <c r="F149" s="262" t="s">
        <v>6336</v>
      </c>
      <c r="G149" s="265" t="str">
        <f>IF(COUNTIF(H149:AU149,"&lt;&gt;")=0,"",SUMPRODUCT(((Recommendations[ImplStatus]="Implemented")+(Recommendations[ImplStatus]="Compensated"))*ISNUMBER(MATCH(Recommendations[Id],H149:AU149,0)))/COUNTIF(H149:AU149,"&lt;&gt;"))</f>
        <v/>
      </c>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c r="AH149" s="266"/>
      <c r="AI149" s="266"/>
      <c r="AJ149" s="266"/>
      <c r="AK149" s="266"/>
      <c r="AL149" s="266"/>
      <c r="AM149" s="266"/>
      <c r="AN149" s="266"/>
      <c r="AO149" s="266"/>
      <c r="AP149" s="266"/>
      <c r="AQ149" s="266"/>
      <c r="AR149" s="266"/>
      <c r="AS149" s="266"/>
      <c r="AT149" s="266"/>
      <c r="AU149" s="280"/>
    </row>
    <row r="150" spans="1:47" ht="60" customHeight="1" x14ac:dyDescent="0.35">
      <c r="A150" s="276" t="s">
        <v>6274</v>
      </c>
      <c r="B150" s="254" t="s">
        <v>6333</v>
      </c>
      <c r="C150" s="255" t="s">
        <v>6339</v>
      </c>
      <c r="D150" s="258" t="s">
        <v>6340</v>
      </c>
      <c r="E150" s="259" t="s">
        <v>6071</v>
      </c>
      <c r="F150" s="262" t="s">
        <v>6336</v>
      </c>
      <c r="G150" s="265" t="str">
        <f>IF(COUNTIF(H150:AU150,"&lt;&gt;")=0,"",SUMPRODUCT(((Recommendations[ImplStatus]="Implemented")+(Recommendations[ImplStatus]="Compensated"))*ISNUMBER(MATCH(Recommendations[Id],H150:AU150,0)))/COUNTIF(H150:AU150,"&lt;&gt;"))</f>
        <v/>
      </c>
      <c r="H150" s="266"/>
      <c r="I150" s="266"/>
      <c r="J150" s="266"/>
      <c r="K150" s="266"/>
      <c r="L150" s="266"/>
      <c r="M150" s="266"/>
      <c r="N150" s="266"/>
      <c r="O150" s="266"/>
      <c r="P150" s="266"/>
      <c r="Q150" s="266"/>
      <c r="R150" s="266"/>
      <c r="S150" s="266"/>
      <c r="T150" s="266"/>
      <c r="U150" s="266"/>
      <c r="V150" s="266"/>
      <c r="W150" s="266"/>
      <c r="X150" s="266"/>
      <c r="Y150" s="266"/>
      <c r="Z150" s="266"/>
      <c r="AA150" s="266"/>
      <c r="AB150" s="266"/>
      <c r="AC150" s="266"/>
      <c r="AD150" s="266"/>
      <c r="AE150" s="266"/>
      <c r="AF150" s="266"/>
      <c r="AG150" s="266"/>
      <c r="AH150" s="266"/>
      <c r="AI150" s="266"/>
      <c r="AJ150" s="266"/>
      <c r="AK150" s="266"/>
      <c r="AL150" s="266"/>
      <c r="AM150" s="266"/>
      <c r="AN150" s="266"/>
      <c r="AO150" s="266"/>
      <c r="AP150" s="266"/>
      <c r="AQ150" s="266"/>
      <c r="AR150" s="266"/>
      <c r="AS150" s="266"/>
      <c r="AT150" s="266"/>
      <c r="AU150" s="280"/>
    </row>
    <row r="151" spans="1:47" ht="60" customHeight="1" x14ac:dyDescent="0.35">
      <c r="A151" s="276" t="s">
        <v>6274</v>
      </c>
      <c r="B151" s="254" t="s">
        <v>6333</v>
      </c>
      <c r="C151" s="255" t="s">
        <v>6341</v>
      </c>
      <c r="D151" s="258" t="s">
        <v>6342</v>
      </c>
      <c r="E151" s="259" t="s">
        <v>6071</v>
      </c>
      <c r="F151" s="262" t="s">
        <v>6336</v>
      </c>
      <c r="G151" s="265" t="str">
        <f>IF(COUNTIF(H151:AU151,"&lt;&gt;")=0,"",SUMPRODUCT(((Recommendations[ImplStatus]="Implemented")+(Recommendations[ImplStatus]="Compensated"))*ISNUMBER(MATCH(Recommendations[Id],H151:AU151,0)))/COUNTIF(H151:AU151,"&lt;&gt;"))</f>
        <v/>
      </c>
      <c r="H151" s="266"/>
      <c r="I151" s="266"/>
      <c r="J151" s="266"/>
      <c r="K151" s="266"/>
      <c r="L151" s="266"/>
      <c r="M151" s="266"/>
      <c r="N151" s="266"/>
      <c r="O151" s="266"/>
      <c r="P151" s="266"/>
      <c r="Q151" s="266"/>
      <c r="R151" s="266"/>
      <c r="S151" s="266"/>
      <c r="T151" s="266"/>
      <c r="U151" s="266"/>
      <c r="V151" s="266"/>
      <c r="W151" s="266"/>
      <c r="X151" s="266"/>
      <c r="Y151" s="266"/>
      <c r="Z151" s="266"/>
      <c r="AA151" s="266"/>
      <c r="AB151" s="266"/>
      <c r="AC151" s="266"/>
      <c r="AD151" s="266"/>
      <c r="AE151" s="266"/>
      <c r="AF151" s="266"/>
      <c r="AG151" s="266"/>
      <c r="AH151" s="266"/>
      <c r="AI151" s="266"/>
      <c r="AJ151" s="266"/>
      <c r="AK151" s="266"/>
      <c r="AL151" s="266"/>
      <c r="AM151" s="266"/>
      <c r="AN151" s="266"/>
      <c r="AO151" s="266"/>
      <c r="AP151" s="266"/>
      <c r="AQ151" s="266"/>
      <c r="AR151" s="266"/>
      <c r="AS151" s="266"/>
      <c r="AT151" s="266"/>
      <c r="AU151" s="280"/>
    </row>
    <row r="152" spans="1:47" ht="60" customHeight="1" x14ac:dyDescent="0.35">
      <c r="A152" s="276" t="s">
        <v>6274</v>
      </c>
      <c r="B152" s="254" t="s">
        <v>6333</v>
      </c>
      <c r="C152" s="255" t="s">
        <v>6343</v>
      </c>
      <c r="D152" s="258" t="s">
        <v>6344</v>
      </c>
      <c r="E152" s="259" t="s">
        <v>6071</v>
      </c>
      <c r="F152" s="262" t="s">
        <v>6336</v>
      </c>
      <c r="G152" s="265" t="str">
        <f>IF(COUNTIF(H152:AU152,"&lt;&gt;")=0,"",SUMPRODUCT(((Recommendations[ImplStatus]="Implemented")+(Recommendations[ImplStatus]="Compensated"))*ISNUMBER(MATCH(Recommendations[Id],H152:AU152,0)))/COUNTIF(H152:AU152,"&lt;&gt;"))</f>
        <v/>
      </c>
      <c r="H152" s="266"/>
      <c r="I152" s="266"/>
      <c r="J152" s="266"/>
      <c r="K152" s="266"/>
      <c r="L152" s="266"/>
      <c r="M152" s="266"/>
      <c r="N152" s="266"/>
      <c r="O152" s="266"/>
      <c r="P152" s="266"/>
      <c r="Q152" s="266"/>
      <c r="R152" s="266"/>
      <c r="S152" s="266"/>
      <c r="T152" s="266"/>
      <c r="U152" s="266"/>
      <c r="V152" s="266"/>
      <c r="W152" s="266"/>
      <c r="X152" s="266"/>
      <c r="Y152" s="266"/>
      <c r="Z152" s="266"/>
      <c r="AA152" s="266"/>
      <c r="AB152" s="266"/>
      <c r="AC152" s="266"/>
      <c r="AD152" s="266"/>
      <c r="AE152" s="266"/>
      <c r="AF152" s="266"/>
      <c r="AG152" s="266"/>
      <c r="AH152" s="266"/>
      <c r="AI152" s="266"/>
      <c r="AJ152" s="266"/>
      <c r="AK152" s="266"/>
      <c r="AL152" s="266"/>
      <c r="AM152" s="266"/>
      <c r="AN152" s="266"/>
      <c r="AO152" s="266"/>
      <c r="AP152" s="266"/>
      <c r="AQ152" s="266"/>
      <c r="AR152" s="266"/>
      <c r="AS152" s="266"/>
      <c r="AT152" s="266"/>
      <c r="AU152" s="280"/>
    </row>
    <row r="153" spans="1:47" ht="60" customHeight="1" x14ac:dyDescent="0.35">
      <c r="A153" s="276" t="s">
        <v>6274</v>
      </c>
      <c r="B153" s="254" t="s">
        <v>6333</v>
      </c>
      <c r="C153" s="255" t="s">
        <v>6345</v>
      </c>
      <c r="D153" s="258" t="s">
        <v>6346</v>
      </c>
      <c r="E153" s="259" t="s">
        <v>6071</v>
      </c>
      <c r="F153" s="262" t="s">
        <v>6336</v>
      </c>
      <c r="G153" s="265" t="str">
        <f>IF(COUNTIF(H153:AU153,"&lt;&gt;")=0,"",SUMPRODUCT(((Recommendations[ImplStatus]="Implemented")+(Recommendations[ImplStatus]="Compensated"))*ISNUMBER(MATCH(Recommendations[Id],H153:AU153,0)))/COUNTIF(H153:AU153,"&lt;&gt;"))</f>
        <v/>
      </c>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80"/>
    </row>
    <row r="154" spans="1:47" ht="60" customHeight="1" x14ac:dyDescent="0.35">
      <c r="A154" s="276" t="s">
        <v>6274</v>
      </c>
      <c r="B154" s="254" t="s">
        <v>6333</v>
      </c>
      <c r="C154" s="255" t="s">
        <v>6347</v>
      </c>
      <c r="D154" s="258" t="s">
        <v>6348</v>
      </c>
      <c r="E154" s="259" t="s">
        <v>6071</v>
      </c>
      <c r="F154" s="262" t="s">
        <v>6336</v>
      </c>
      <c r="G154" s="265" t="str">
        <f>IF(COUNTIF(H154:AU154,"&lt;&gt;")=0,"",SUMPRODUCT(((Recommendations[ImplStatus]="Implemented")+(Recommendations[ImplStatus]="Compensated"))*ISNUMBER(MATCH(Recommendations[Id],H154:AU154,0)))/COUNTIF(H154:AU154,"&lt;&gt;"))</f>
        <v/>
      </c>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6"/>
      <c r="AI154" s="266"/>
      <c r="AJ154" s="266"/>
      <c r="AK154" s="266"/>
      <c r="AL154" s="266"/>
      <c r="AM154" s="266"/>
      <c r="AN154" s="266"/>
      <c r="AO154" s="266"/>
      <c r="AP154" s="266"/>
      <c r="AQ154" s="266"/>
      <c r="AR154" s="266"/>
      <c r="AS154" s="266"/>
      <c r="AT154" s="266"/>
      <c r="AU154" s="280"/>
    </row>
    <row r="155" spans="1:47" ht="60" customHeight="1" x14ac:dyDescent="0.35">
      <c r="A155" s="276" t="s">
        <v>6274</v>
      </c>
      <c r="B155" s="254" t="s">
        <v>6333</v>
      </c>
      <c r="C155" s="255" t="s">
        <v>6349</v>
      </c>
      <c r="D155" s="258" t="s">
        <v>6350</v>
      </c>
      <c r="E155" s="259" t="s">
        <v>6071</v>
      </c>
      <c r="F155" s="262" t="s">
        <v>6336</v>
      </c>
      <c r="G155" s="265" t="str">
        <f>IF(COUNTIF(H155:AU155,"&lt;&gt;")=0,"",SUMPRODUCT(((Recommendations[ImplStatus]="Implemented")+(Recommendations[ImplStatus]="Compensated"))*ISNUMBER(MATCH(Recommendations[Id],H155:AU155,0)))/COUNTIF(H155:AU155,"&lt;&gt;"))</f>
        <v/>
      </c>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c r="AO155" s="266"/>
      <c r="AP155" s="266"/>
      <c r="AQ155" s="266"/>
      <c r="AR155" s="266"/>
      <c r="AS155" s="266"/>
      <c r="AT155" s="266"/>
      <c r="AU155" s="280"/>
    </row>
    <row r="156" spans="1:47" ht="60" customHeight="1" x14ac:dyDescent="0.35">
      <c r="A156" s="276" t="s">
        <v>6274</v>
      </c>
      <c r="B156" s="254" t="s">
        <v>6333</v>
      </c>
      <c r="C156" s="255" t="s">
        <v>6351</v>
      </c>
      <c r="D156" s="258" t="s">
        <v>6352</v>
      </c>
      <c r="E156" s="259" t="s">
        <v>6071</v>
      </c>
      <c r="F156" s="262" t="s">
        <v>6336</v>
      </c>
      <c r="G156" s="265" t="str">
        <f>IF(COUNTIF(H156:AU156,"&lt;&gt;")=0,"",SUMPRODUCT(((Recommendations[ImplStatus]="Implemented")+(Recommendations[ImplStatus]="Compensated"))*ISNUMBER(MATCH(Recommendations[Id],H156:AU156,0)))/COUNTIF(H156:AU156,"&lt;&gt;"))</f>
        <v/>
      </c>
      <c r="H156" s="266"/>
      <c r="I156" s="266"/>
      <c r="J156" s="266"/>
      <c r="K156" s="266"/>
      <c r="L156" s="266"/>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6"/>
      <c r="AI156" s="266"/>
      <c r="AJ156" s="266"/>
      <c r="AK156" s="266"/>
      <c r="AL156" s="266"/>
      <c r="AM156" s="266"/>
      <c r="AN156" s="266"/>
      <c r="AO156" s="266"/>
      <c r="AP156" s="266"/>
      <c r="AQ156" s="266"/>
      <c r="AR156" s="266"/>
      <c r="AS156" s="266"/>
      <c r="AT156" s="266"/>
      <c r="AU156" s="280"/>
    </row>
    <row r="157" spans="1:47" ht="60" customHeight="1" x14ac:dyDescent="0.35">
      <c r="A157" s="276" t="s">
        <v>6274</v>
      </c>
      <c r="B157" s="254" t="s">
        <v>6333</v>
      </c>
      <c r="C157" s="255" t="s">
        <v>6353</v>
      </c>
      <c r="D157" s="258" t="s">
        <v>6354</v>
      </c>
      <c r="E157" s="259" t="s">
        <v>6071</v>
      </c>
      <c r="F157" s="262" t="s">
        <v>6336</v>
      </c>
      <c r="G157" s="265" t="str">
        <f>IF(COUNTIF(H157:AU157,"&lt;&gt;")=0,"",SUMPRODUCT(((Recommendations[ImplStatus]="Implemented")+(Recommendations[ImplStatus]="Compensated"))*ISNUMBER(MATCH(Recommendations[Id],H157:AU157,0)))/COUNTIF(H157:AU157,"&lt;&gt;"))</f>
        <v/>
      </c>
      <c r="H157" s="266"/>
      <c r="I157" s="266"/>
      <c r="J157" s="266"/>
      <c r="K157" s="266"/>
      <c r="L157" s="266"/>
      <c r="M157" s="266"/>
      <c r="N157" s="266"/>
      <c r="O157" s="266"/>
      <c r="P157" s="266"/>
      <c r="Q157" s="266"/>
      <c r="R157" s="266"/>
      <c r="S157" s="266"/>
      <c r="T157" s="266"/>
      <c r="U157" s="266"/>
      <c r="V157" s="266"/>
      <c r="W157" s="266"/>
      <c r="X157" s="266"/>
      <c r="Y157" s="266"/>
      <c r="Z157" s="266"/>
      <c r="AA157" s="266"/>
      <c r="AB157" s="266"/>
      <c r="AC157" s="266"/>
      <c r="AD157" s="266"/>
      <c r="AE157" s="266"/>
      <c r="AF157" s="266"/>
      <c r="AG157" s="266"/>
      <c r="AH157" s="266"/>
      <c r="AI157" s="266"/>
      <c r="AJ157" s="266"/>
      <c r="AK157" s="266"/>
      <c r="AL157" s="266"/>
      <c r="AM157" s="266"/>
      <c r="AN157" s="266"/>
      <c r="AO157" s="266"/>
      <c r="AP157" s="266"/>
      <c r="AQ157" s="266"/>
      <c r="AR157" s="266"/>
      <c r="AS157" s="266"/>
      <c r="AT157" s="266"/>
      <c r="AU157" s="280"/>
    </row>
    <row r="158" spans="1:47" ht="60" customHeight="1" x14ac:dyDescent="0.35">
      <c r="A158" s="276" t="s">
        <v>6274</v>
      </c>
      <c r="B158" s="254" t="s">
        <v>6333</v>
      </c>
      <c r="C158" s="255" t="s">
        <v>6355</v>
      </c>
      <c r="D158" s="258" t="s">
        <v>6356</v>
      </c>
      <c r="E158" s="259" t="s">
        <v>6071</v>
      </c>
      <c r="F158" s="262" t="s">
        <v>6336</v>
      </c>
      <c r="G158" s="265" t="str">
        <f>IF(COUNTIF(H158:AU158,"&lt;&gt;")=0,"",SUMPRODUCT(((Recommendations[ImplStatus]="Implemented")+(Recommendations[ImplStatus]="Compensated"))*ISNUMBER(MATCH(Recommendations[Id],H158:AU158,0)))/COUNTIF(H158:AU158,"&lt;&gt;"))</f>
        <v/>
      </c>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6"/>
      <c r="AD158" s="266"/>
      <c r="AE158" s="266"/>
      <c r="AF158" s="266"/>
      <c r="AG158" s="266"/>
      <c r="AH158" s="266"/>
      <c r="AI158" s="266"/>
      <c r="AJ158" s="266"/>
      <c r="AK158" s="266"/>
      <c r="AL158" s="266"/>
      <c r="AM158" s="266"/>
      <c r="AN158" s="266"/>
      <c r="AO158" s="266"/>
      <c r="AP158" s="266"/>
      <c r="AQ158" s="266"/>
      <c r="AR158" s="266"/>
      <c r="AS158" s="266"/>
      <c r="AT158" s="266"/>
      <c r="AU158" s="280"/>
    </row>
    <row r="159" spans="1:47" ht="60" customHeight="1" x14ac:dyDescent="0.35">
      <c r="A159" s="276" t="s">
        <v>6274</v>
      </c>
      <c r="B159" s="254" t="s">
        <v>6333</v>
      </c>
      <c r="C159" s="255" t="s">
        <v>6357</v>
      </c>
      <c r="D159" s="258" t="s">
        <v>6358</v>
      </c>
      <c r="E159" s="259" t="s">
        <v>6071</v>
      </c>
      <c r="F159" s="262" t="s">
        <v>6336</v>
      </c>
      <c r="G159" s="265" t="str">
        <f>IF(COUNTIF(H159:AU159,"&lt;&gt;")=0,"",SUMPRODUCT(((Recommendations[ImplStatus]="Implemented")+(Recommendations[ImplStatus]="Compensated"))*ISNUMBER(MATCH(Recommendations[Id],H159:AU159,0)))/COUNTIF(H159:AU159,"&lt;&gt;"))</f>
        <v/>
      </c>
      <c r="H159" s="266"/>
      <c r="I159" s="266"/>
      <c r="J159" s="266"/>
      <c r="K159" s="266"/>
      <c r="L159" s="266"/>
      <c r="M159" s="266"/>
      <c r="N159" s="266"/>
      <c r="O159" s="266"/>
      <c r="P159" s="266"/>
      <c r="Q159" s="266"/>
      <c r="R159" s="266"/>
      <c r="S159" s="266"/>
      <c r="T159" s="266"/>
      <c r="U159" s="266"/>
      <c r="V159" s="266"/>
      <c r="W159" s="266"/>
      <c r="X159" s="266"/>
      <c r="Y159" s="266"/>
      <c r="Z159" s="266"/>
      <c r="AA159" s="266"/>
      <c r="AB159" s="266"/>
      <c r="AC159" s="266"/>
      <c r="AD159" s="266"/>
      <c r="AE159" s="266"/>
      <c r="AF159" s="266"/>
      <c r="AG159" s="266"/>
      <c r="AH159" s="266"/>
      <c r="AI159" s="266"/>
      <c r="AJ159" s="266"/>
      <c r="AK159" s="266"/>
      <c r="AL159" s="266"/>
      <c r="AM159" s="266"/>
      <c r="AN159" s="266"/>
      <c r="AO159" s="266"/>
      <c r="AP159" s="266"/>
      <c r="AQ159" s="266"/>
      <c r="AR159" s="266"/>
      <c r="AS159" s="266"/>
      <c r="AT159" s="266"/>
      <c r="AU159" s="280"/>
    </row>
    <row r="160" spans="1:47" ht="60" customHeight="1" x14ac:dyDescent="0.35">
      <c r="A160" s="276" t="s">
        <v>6274</v>
      </c>
      <c r="B160" s="254" t="s">
        <v>6333</v>
      </c>
      <c r="C160" s="255" t="s">
        <v>6359</v>
      </c>
      <c r="D160" s="258" t="s">
        <v>6360</v>
      </c>
      <c r="E160" s="259" t="s">
        <v>6071</v>
      </c>
      <c r="F160" s="262" t="s">
        <v>6361</v>
      </c>
      <c r="G160" s="265" t="str">
        <f>IF(COUNTIF(H160:AU160,"&lt;&gt;")=0,"",SUMPRODUCT(((Recommendations[ImplStatus]="Implemented")+(Recommendations[ImplStatus]="Compensated"))*ISNUMBER(MATCH(Recommendations[Id],H160:AU160,0)))/COUNTIF(H160:AU160,"&lt;&gt;"))</f>
        <v/>
      </c>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266"/>
      <c r="AL160" s="266"/>
      <c r="AM160" s="266"/>
      <c r="AN160" s="266"/>
      <c r="AO160" s="266"/>
      <c r="AP160" s="266"/>
      <c r="AQ160" s="266"/>
      <c r="AR160" s="266"/>
      <c r="AS160" s="266"/>
      <c r="AT160" s="266"/>
      <c r="AU160" s="280"/>
    </row>
    <row r="161" spans="1:47" ht="60" customHeight="1" x14ac:dyDescent="0.35">
      <c r="A161" s="276" t="s">
        <v>6274</v>
      </c>
      <c r="B161" s="254" t="s">
        <v>6333</v>
      </c>
      <c r="C161" s="255" t="s">
        <v>6362</v>
      </c>
      <c r="D161" s="258" t="s">
        <v>6363</v>
      </c>
      <c r="E161" s="259" t="s">
        <v>6071</v>
      </c>
      <c r="F161" s="262" t="s">
        <v>6361</v>
      </c>
      <c r="G161" s="265" t="str">
        <f>IF(COUNTIF(H161:AU161,"&lt;&gt;")=0,"",SUMPRODUCT(((Recommendations[ImplStatus]="Implemented")+(Recommendations[ImplStatus]="Compensated"))*ISNUMBER(MATCH(Recommendations[Id],H161:AU161,0)))/COUNTIF(H161:AU161,"&lt;&gt;"))</f>
        <v/>
      </c>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6"/>
      <c r="AD161" s="266"/>
      <c r="AE161" s="266"/>
      <c r="AF161" s="266"/>
      <c r="AG161" s="266"/>
      <c r="AH161" s="266"/>
      <c r="AI161" s="266"/>
      <c r="AJ161" s="266"/>
      <c r="AK161" s="266"/>
      <c r="AL161" s="266"/>
      <c r="AM161" s="266"/>
      <c r="AN161" s="266"/>
      <c r="AO161" s="266"/>
      <c r="AP161" s="266"/>
      <c r="AQ161" s="266"/>
      <c r="AR161" s="266"/>
      <c r="AS161" s="266"/>
      <c r="AT161" s="266"/>
      <c r="AU161" s="280"/>
    </row>
    <row r="162" spans="1:47" ht="60" customHeight="1" x14ac:dyDescent="0.35">
      <c r="A162" s="276" t="s">
        <v>6274</v>
      </c>
      <c r="B162" s="254" t="s">
        <v>6333</v>
      </c>
      <c r="C162" s="255" t="s">
        <v>6364</v>
      </c>
      <c r="D162" s="258" t="s">
        <v>6365</v>
      </c>
      <c r="E162" s="259" t="s">
        <v>6071</v>
      </c>
      <c r="F162" s="262" t="s">
        <v>6361</v>
      </c>
      <c r="G162" s="265" t="str">
        <f>IF(COUNTIF(H162:AU162,"&lt;&gt;")=0,"",SUMPRODUCT(((Recommendations[ImplStatus]="Implemented")+(Recommendations[ImplStatus]="Compensated"))*ISNUMBER(MATCH(Recommendations[Id],H162:AU162,0)))/COUNTIF(H162:AU162,"&lt;&gt;"))</f>
        <v/>
      </c>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80"/>
    </row>
    <row r="163" spans="1:47" ht="60" customHeight="1" x14ac:dyDescent="0.35">
      <c r="A163" s="276" t="s">
        <v>6274</v>
      </c>
      <c r="B163" s="254" t="s">
        <v>6333</v>
      </c>
      <c r="C163" s="255" t="s">
        <v>6366</v>
      </c>
      <c r="D163" s="258" t="s">
        <v>6367</v>
      </c>
      <c r="E163" s="259" t="s">
        <v>6071</v>
      </c>
      <c r="F163" s="262" t="s">
        <v>6361</v>
      </c>
      <c r="G163" s="265" t="str">
        <f>IF(COUNTIF(H163:AU163,"&lt;&gt;")=0,"",SUMPRODUCT(((Recommendations[ImplStatus]="Implemented")+(Recommendations[ImplStatus]="Compensated"))*ISNUMBER(MATCH(Recommendations[Id],H163:AU163,0)))/COUNTIF(H163:AU163,"&lt;&gt;"))</f>
        <v/>
      </c>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c r="AH163" s="266"/>
      <c r="AI163" s="266"/>
      <c r="AJ163" s="266"/>
      <c r="AK163" s="266"/>
      <c r="AL163" s="266"/>
      <c r="AM163" s="266"/>
      <c r="AN163" s="266"/>
      <c r="AO163" s="266"/>
      <c r="AP163" s="266"/>
      <c r="AQ163" s="266"/>
      <c r="AR163" s="266"/>
      <c r="AS163" s="266"/>
      <c r="AT163" s="266"/>
      <c r="AU163" s="280"/>
    </row>
    <row r="164" spans="1:47" ht="60" customHeight="1" x14ac:dyDescent="0.35">
      <c r="A164" s="276" t="s">
        <v>6274</v>
      </c>
      <c r="B164" s="254" t="s">
        <v>6333</v>
      </c>
      <c r="C164" s="255" t="s">
        <v>6368</v>
      </c>
      <c r="D164" s="258" t="s">
        <v>6369</v>
      </c>
      <c r="E164" s="259" t="s">
        <v>6071</v>
      </c>
      <c r="F164" s="262" t="s">
        <v>6361</v>
      </c>
      <c r="G164" s="265" t="str">
        <f>IF(COUNTIF(H164:AU164,"&lt;&gt;")=0,"",SUMPRODUCT(((Recommendations[ImplStatus]="Implemented")+(Recommendations[ImplStatus]="Compensated"))*ISNUMBER(MATCH(Recommendations[Id],H164:AU164,0)))/COUNTIF(H164:AU164,"&lt;&gt;"))</f>
        <v/>
      </c>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6"/>
      <c r="AD164" s="266"/>
      <c r="AE164" s="266"/>
      <c r="AF164" s="266"/>
      <c r="AG164" s="266"/>
      <c r="AH164" s="266"/>
      <c r="AI164" s="266"/>
      <c r="AJ164" s="266"/>
      <c r="AK164" s="266"/>
      <c r="AL164" s="266"/>
      <c r="AM164" s="266"/>
      <c r="AN164" s="266"/>
      <c r="AO164" s="266"/>
      <c r="AP164" s="266"/>
      <c r="AQ164" s="266"/>
      <c r="AR164" s="266"/>
      <c r="AS164" s="266"/>
      <c r="AT164" s="266"/>
      <c r="AU164" s="280"/>
    </row>
    <row r="165" spans="1:47" ht="60" customHeight="1" outlineLevel="2" x14ac:dyDescent="0.35">
      <c r="A165" s="275" t="s">
        <v>6274</v>
      </c>
      <c r="B165" s="253" t="s">
        <v>6370</v>
      </c>
      <c r="C165" s="253"/>
      <c r="D165" s="257"/>
      <c r="E165" s="253"/>
      <c r="F165" s="261"/>
      <c r="G165" s="264" t="str">
        <f>IF(COUNTIF(H165:AU165,"&lt;&gt;")=0,"",SUMPRODUCT(((Recommendations[ImplStatus]="Implemented")+(Recommendations[ImplStatus]="Compensated"))*ISNUMBER(MATCH(Recommendations[Id],H165:AU165,0)))/COUNTIF(H165:AU165,"&lt;&gt;"))</f>
        <v/>
      </c>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79"/>
    </row>
    <row r="166" spans="1:47" ht="60" customHeight="1" x14ac:dyDescent="0.35">
      <c r="A166" s="276" t="s">
        <v>6274</v>
      </c>
      <c r="B166" s="254" t="s">
        <v>6370</v>
      </c>
      <c r="C166" s="255" t="s">
        <v>6371</v>
      </c>
      <c r="D166" s="258" t="s">
        <v>6372</v>
      </c>
      <c r="E166" s="259" t="s">
        <v>6042</v>
      </c>
      <c r="F166" s="262" t="s">
        <v>6373</v>
      </c>
      <c r="G166" s="265" t="str">
        <f>IF(COUNTIF(H166:AU166,"&lt;&gt;")=0,"",SUMPRODUCT(((Recommendations[ImplStatus]="Implemented")+(Recommendations[ImplStatus]="Compensated"))*ISNUMBER(MATCH(Recommendations[Id],H166:AU166,0)))/COUNTIF(H166:AU166,"&lt;&gt;"))</f>
        <v/>
      </c>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6"/>
      <c r="AD166" s="266"/>
      <c r="AE166" s="266"/>
      <c r="AF166" s="266"/>
      <c r="AG166" s="266"/>
      <c r="AH166" s="266"/>
      <c r="AI166" s="266"/>
      <c r="AJ166" s="266"/>
      <c r="AK166" s="266"/>
      <c r="AL166" s="266"/>
      <c r="AM166" s="266"/>
      <c r="AN166" s="266"/>
      <c r="AO166" s="266"/>
      <c r="AP166" s="266"/>
      <c r="AQ166" s="266"/>
      <c r="AR166" s="266"/>
      <c r="AS166" s="266"/>
      <c r="AT166" s="266"/>
      <c r="AU166" s="280"/>
    </row>
    <row r="167" spans="1:47" ht="60" customHeight="1" x14ac:dyDescent="0.35">
      <c r="A167" s="276" t="s">
        <v>6274</v>
      </c>
      <c r="B167" s="254" t="s">
        <v>6370</v>
      </c>
      <c r="C167" s="255" t="s">
        <v>6374</v>
      </c>
      <c r="D167" s="258" t="s">
        <v>6375</v>
      </c>
      <c r="E167" s="259" t="s">
        <v>6186</v>
      </c>
      <c r="F167" s="262" t="s">
        <v>6373</v>
      </c>
      <c r="G167" s="265" t="str">
        <f>IF(COUNTIF(H167:AU167,"&lt;&gt;")=0,"",SUMPRODUCT(((Recommendations[ImplStatus]="Implemented")+(Recommendations[ImplStatus]="Compensated"))*ISNUMBER(MATCH(Recommendations[Id],H167:AU167,0)))/COUNTIF(H167:AU167,"&lt;&gt;"))</f>
        <v/>
      </c>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80"/>
    </row>
    <row r="168" spans="1:47" ht="60" customHeight="1" x14ac:dyDescent="0.35">
      <c r="A168" s="276" t="s">
        <v>6274</v>
      </c>
      <c r="B168" s="254" t="s">
        <v>6370</v>
      </c>
      <c r="C168" s="255" t="s">
        <v>6376</v>
      </c>
      <c r="D168" s="258" t="s">
        <v>6377</v>
      </c>
      <c r="E168" s="259" t="s">
        <v>6138</v>
      </c>
      <c r="F168" s="262" t="s">
        <v>6373</v>
      </c>
      <c r="G168" s="265" t="str">
        <f>IF(COUNTIF(H168:AU168,"&lt;&gt;")=0,"",SUMPRODUCT(((Recommendations[ImplStatus]="Implemented")+(Recommendations[ImplStatus]="Compensated"))*ISNUMBER(MATCH(Recommendations[Id],H168:AU168,0)))/COUNTIF(H168:AU168,"&lt;&gt;"))</f>
        <v/>
      </c>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80"/>
    </row>
    <row r="169" spans="1:47" ht="60" customHeight="1" x14ac:dyDescent="0.35">
      <c r="A169" s="276" t="s">
        <v>6274</v>
      </c>
      <c r="B169" s="254" t="s">
        <v>6370</v>
      </c>
      <c r="C169" s="255" t="s">
        <v>6378</v>
      </c>
      <c r="D169" s="258" t="s">
        <v>6379</v>
      </c>
      <c r="E169" s="259" t="s">
        <v>6138</v>
      </c>
      <c r="F169" s="262" t="s">
        <v>6373</v>
      </c>
      <c r="G169" s="265" t="str">
        <f>IF(COUNTIF(H169:AU169,"&lt;&gt;")=0,"",SUMPRODUCT(((Recommendations[ImplStatus]="Implemented")+(Recommendations[ImplStatus]="Compensated"))*ISNUMBER(MATCH(Recommendations[Id],H169:AU169,0)))/COUNTIF(H169:AU169,"&lt;&gt;"))</f>
        <v/>
      </c>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6"/>
      <c r="AD169" s="266"/>
      <c r="AE169" s="266"/>
      <c r="AF169" s="266"/>
      <c r="AG169" s="266"/>
      <c r="AH169" s="266"/>
      <c r="AI169" s="266"/>
      <c r="AJ169" s="266"/>
      <c r="AK169" s="266"/>
      <c r="AL169" s="266"/>
      <c r="AM169" s="266"/>
      <c r="AN169" s="266"/>
      <c r="AO169" s="266"/>
      <c r="AP169" s="266"/>
      <c r="AQ169" s="266"/>
      <c r="AR169" s="266"/>
      <c r="AS169" s="266"/>
      <c r="AT169" s="266"/>
      <c r="AU169" s="280"/>
    </row>
    <row r="170" spans="1:47" ht="60" customHeight="1" x14ac:dyDescent="0.35">
      <c r="A170" s="276" t="s">
        <v>6274</v>
      </c>
      <c r="B170" s="254" t="s">
        <v>6370</v>
      </c>
      <c r="C170" s="255" t="s">
        <v>6380</v>
      </c>
      <c r="D170" s="258" t="s">
        <v>6381</v>
      </c>
      <c r="E170" s="259" t="s">
        <v>6186</v>
      </c>
      <c r="F170" s="262" t="s">
        <v>6373</v>
      </c>
      <c r="G170" s="265" t="str">
        <f>IF(COUNTIF(H170:AU170,"&lt;&gt;")=0,"",SUMPRODUCT(((Recommendations[ImplStatus]="Implemented")+(Recommendations[ImplStatus]="Compensated"))*ISNUMBER(MATCH(Recommendations[Id],H170:AU170,0)))/COUNTIF(H170:AU170,"&lt;&gt;"))</f>
        <v/>
      </c>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6"/>
      <c r="AD170" s="266"/>
      <c r="AE170" s="266"/>
      <c r="AF170" s="266"/>
      <c r="AG170" s="266"/>
      <c r="AH170" s="266"/>
      <c r="AI170" s="266"/>
      <c r="AJ170" s="266"/>
      <c r="AK170" s="266"/>
      <c r="AL170" s="266"/>
      <c r="AM170" s="266"/>
      <c r="AN170" s="266"/>
      <c r="AO170" s="266"/>
      <c r="AP170" s="266"/>
      <c r="AQ170" s="266"/>
      <c r="AR170" s="266"/>
      <c r="AS170" s="266"/>
      <c r="AT170" s="266"/>
      <c r="AU170" s="280"/>
    </row>
    <row r="171" spans="1:47" ht="60" customHeight="1" x14ac:dyDescent="0.35">
      <c r="A171" s="276" t="s">
        <v>6274</v>
      </c>
      <c r="B171" s="254" t="s">
        <v>6370</v>
      </c>
      <c r="C171" s="255" t="s">
        <v>6382</v>
      </c>
      <c r="D171" s="258" t="s">
        <v>6383</v>
      </c>
      <c r="E171" s="259" t="s">
        <v>6071</v>
      </c>
      <c r="F171" s="262" t="s">
        <v>6373</v>
      </c>
      <c r="G171" s="265" t="str">
        <f>IF(COUNTIF(H171:AU171,"&lt;&gt;")=0,"",SUMPRODUCT(((Recommendations[ImplStatus]="Implemented")+(Recommendations[ImplStatus]="Compensated"))*ISNUMBER(MATCH(Recommendations[Id],H171:AU171,0)))/COUNTIF(H171:AU171,"&lt;&gt;"))</f>
        <v/>
      </c>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6"/>
      <c r="AD171" s="266"/>
      <c r="AE171" s="266"/>
      <c r="AF171" s="266"/>
      <c r="AG171" s="266"/>
      <c r="AH171" s="266"/>
      <c r="AI171" s="266"/>
      <c r="AJ171" s="266"/>
      <c r="AK171" s="266"/>
      <c r="AL171" s="266"/>
      <c r="AM171" s="266"/>
      <c r="AN171" s="266"/>
      <c r="AO171" s="266"/>
      <c r="AP171" s="266"/>
      <c r="AQ171" s="266"/>
      <c r="AR171" s="266"/>
      <c r="AS171" s="266"/>
      <c r="AT171" s="266"/>
      <c r="AU171" s="280"/>
    </row>
    <row r="172" spans="1:47" ht="60" customHeight="1" x14ac:dyDescent="0.35">
      <c r="A172" s="276" t="s">
        <v>6274</v>
      </c>
      <c r="B172" s="254" t="s">
        <v>6370</v>
      </c>
      <c r="C172" s="255" t="s">
        <v>6384</v>
      </c>
      <c r="D172" s="258" t="s">
        <v>6385</v>
      </c>
      <c r="E172" s="259" t="s">
        <v>6138</v>
      </c>
      <c r="F172" s="262" t="s">
        <v>6373</v>
      </c>
      <c r="G172" s="265" t="str">
        <f>IF(COUNTIF(H172:AU172,"&lt;&gt;")=0,"",SUMPRODUCT(((Recommendations[ImplStatus]="Implemented")+(Recommendations[ImplStatus]="Compensated"))*ISNUMBER(MATCH(Recommendations[Id],H172:AU172,0)))/COUNTIF(H172:AU172,"&lt;&gt;"))</f>
        <v/>
      </c>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6"/>
      <c r="AD172" s="266"/>
      <c r="AE172" s="266"/>
      <c r="AF172" s="266"/>
      <c r="AG172" s="266"/>
      <c r="AH172" s="266"/>
      <c r="AI172" s="266"/>
      <c r="AJ172" s="266"/>
      <c r="AK172" s="266"/>
      <c r="AL172" s="266"/>
      <c r="AM172" s="266"/>
      <c r="AN172" s="266"/>
      <c r="AO172" s="266"/>
      <c r="AP172" s="266"/>
      <c r="AQ172" s="266"/>
      <c r="AR172" s="266"/>
      <c r="AS172" s="266"/>
      <c r="AT172" s="266"/>
      <c r="AU172" s="280"/>
    </row>
    <row r="173" spans="1:47" ht="60" customHeight="1" x14ac:dyDescent="0.35">
      <c r="A173" s="276" t="s">
        <v>6274</v>
      </c>
      <c r="B173" s="254" t="s">
        <v>6370</v>
      </c>
      <c r="C173" s="255" t="s">
        <v>6386</v>
      </c>
      <c r="D173" s="258" t="s">
        <v>6387</v>
      </c>
      <c r="E173" s="259" t="s">
        <v>6071</v>
      </c>
      <c r="F173" s="262" t="s">
        <v>6373</v>
      </c>
      <c r="G173" s="265" t="str">
        <f>IF(COUNTIF(H173:AU173,"&lt;&gt;")=0,"",SUMPRODUCT(((Recommendations[ImplStatus]="Implemented")+(Recommendations[ImplStatus]="Compensated"))*ISNUMBER(MATCH(Recommendations[Id],H173:AU173,0)))/COUNTIF(H173:AU173,"&lt;&gt;"))</f>
        <v/>
      </c>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6"/>
      <c r="AD173" s="266"/>
      <c r="AE173" s="266"/>
      <c r="AF173" s="266"/>
      <c r="AG173" s="266"/>
      <c r="AH173" s="266"/>
      <c r="AI173" s="266"/>
      <c r="AJ173" s="266"/>
      <c r="AK173" s="266"/>
      <c r="AL173" s="266"/>
      <c r="AM173" s="266"/>
      <c r="AN173" s="266"/>
      <c r="AO173" s="266"/>
      <c r="AP173" s="266"/>
      <c r="AQ173" s="266"/>
      <c r="AR173" s="266"/>
      <c r="AS173" s="266"/>
      <c r="AT173" s="266"/>
      <c r="AU173" s="280"/>
    </row>
    <row r="174" spans="1:47" ht="60" customHeight="1" x14ac:dyDescent="0.35">
      <c r="A174" s="276" t="s">
        <v>6274</v>
      </c>
      <c r="B174" s="254" t="s">
        <v>6370</v>
      </c>
      <c r="C174" s="255" t="s">
        <v>6388</v>
      </c>
      <c r="D174" s="258" t="s">
        <v>6389</v>
      </c>
      <c r="E174" s="259" t="s">
        <v>6138</v>
      </c>
      <c r="F174" s="262" t="s">
        <v>6373</v>
      </c>
      <c r="G174" s="265" t="str">
        <f>IF(COUNTIF(H174:AU174,"&lt;&gt;")=0,"",SUMPRODUCT(((Recommendations[ImplStatus]="Implemented")+(Recommendations[ImplStatus]="Compensated"))*ISNUMBER(MATCH(Recommendations[Id],H174:AU174,0)))/COUNTIF(H174:AU174,"&lt;&gt;"))</f>
        <v/>
      </c>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6"/>
      <c r="AD174" s="266"/>
      <c r="AE174" s="266"/>
      <c r="AF174" s="266"/>
      <c r="AG174" s="266"/>
      <c r="AH174" s="266"/>
      <c r="AI174" s="266"/>
      <c r="AJ174" s="266"/>
      <c r="AK174" s="266"/>
      <c r="AL174" s="266"/>
      <c r="AM174" s="266"/>
      <c r="AN174" s="266"/>
      <c r="AO174" s="266"/>
      <c r="AP174" s="266"/>
      <c r="AQ174" s="266"/>
      <c r="AR174" s="266"/>
      <c r="AS174" s="266"/>
      <c r="AT174" s="266"/>
      <c r="AU174" s="280"/>
    </row>
    <row r="175" spans="1:47" ht="60" customHeight="1" x14ac:dyDescent="0.35">
      <c r="A175" s="276" t="s">
        <v>6274</v>
      </c>
      <c r="B175" s="254" t="s">
        <v>6370</v>
      </c>
      <c r="C175" s="255" t="s">
        <v>6390</v>
      </c>
      <c r="D175" s="258" t="s">
        <v>6391</v>
      </c>
      <c r="E175" s="259" t="s">
        <v>6071</v>
      </c>
      <c r="F175" s="262" t="s">
        <v>6373</v>
      </c>
      <c r="G175" s="265" t="str">
        <f>IF(COUNTIF(H175:AU175,"&lt;&gt;")=0,"",SUMPRODUCT(((Recommendations[ImplStatus]="Implemented")+(Recommendations[ImplStatus]="Compensated"))*ISNUMBER(MATCH(Recommendations[Id],H175:AU175,0)))/COUNTIF(H175:AU175,"&lt;&gt;"))</f>
        <v/>
      </c>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c r="AH175" s="266"/>
      <c r="AI175" s="266"/>
      <c r="AJ175" s="266"/>
      <c r="AK175" s="266"/>
      <c r="AL175" s="266"/>
      <c r="AM175" s="266"/>
      <c r="AN175" s="266"/>
      <c r="AO175" s="266"/>
      <c r="AP175" s="266"/>
      <c r="AQ175" s="266"/>
      <c r="AR175" s="266"/>
      <c r="AS175" s="266"/>
      <c r="AT175" s="266"/>
      <c r="AU175" s="280"/>
    </row>
    <row r="176" spans="1:47" ht="60" customHeight="1" x14ac:dyDescent="0.35">
      <c r="A176" s="276" t="s">
        <v>6274</v>
      </c>
      <c r="B176" s="254" t="s">
        <v>6370</v>
      </c>
      <c r="C176" s="255" t="s">
        <v>6392</v>
      </c>
      <c r="D176" s="258" t="s">
        <v>6393</v>
      </c>
      <c r="E176" s="259" t="s">
        <v>6042</v>
      </c>
      <c r="F176" s="262" t="s">
        <v>6373</v>
      </c>
      <c r="G176" s="265" t="str">
        <f>IF(COUNTIF(H176:AU176,"&lt;&gt;")=0,"",SUMPRODUCT(((Recommendations[ImplStatus]="Implemented")+(Recommendations[ImplStatus]="Compensated"))*ISNUMBER(MATCH(Recommendations[Id],H176:AU176,0)))/COUNTIF(H176:AU176,"&lt;&gt;"))</f>
        <v/>
      </c>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6"/>
      <c r="AD176" s="266"/>
      <c r="AE176" s="266"/>
      <c r="AF176" s="266"/>
      <c r="AG176" s="266"/>
      <c r="AH176" s="266"/>
      <c r="AI176" s="266"/>
      <c r="AJ176" s="266"/>
      <c r="AK176" s="266"/>
      <c r="AL176" s="266"/>
      <c r="AM176" s="266"/>
      <c r="AN176" s="266"/>
      <c r="AO176" s="266"/>
      <c r="AP176" s="266"/>
      <c r="AQ176" s="266"/>
      <c r="AR176" s="266"/>
      <c r="AS176" s="266"/>
      <c r="AT176" s="266"/>
      <c r="AU176" s="280"/>
    </row>
    <row r="177" spans="1:47" ht="60" customHeight="1" x14ac:dyDescent="0.35">
      <c r="A177" s="276" t="s">
        <v>6274</v>
      </c>
      <c r="B177" s="254" t="s">
        <v>6370</v>
      </c>
      <c r="C177" s="255" t="s">
        <v>6394</v>
      </c>
      <c r="D177" s="258" t="s">
        <v>6395</v>
      </c>
      <c r="E177" s="259" t="s">
        <v>6042</v>
      </c>
      <c r="F177" s="262" t="s">
        <v>6373</v>
      </c>
      <c r="G177" s="265" t="str">
        <f>IF(COUNTIF(H177:AU177,"&lt;&gt;")=0,"",SUMPRODUCT(((Recommendations[ImplStatus]="Implemented")+(Recommendations[ImplStatus]="Compensated"))*ISNUMBER(MATCH(Recommendations[Id],H177:AU177,0)))/COUNTIF(H177:AU177,"&lt;&gt;"))</f>
        <v/>
      </c>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6"/>
      <c r="AD177" s="266"/>
      <c r="AE177" s="266"/>
      <c r="AF177" s="266"/>
      <c r="AG177" s="266"/>
      <c r="AH177" s="266"/>
      <c r="AI177" s="266"/>
      <c r="AJ177" s="266"/>
      <c r="AK177" s="266"/>
      <c r="AL177" s="266"/>
      <c r="AM177" s="266"/>
      <c r="AN177" s="266"/>
      <c r="AO177" s="266"/>
      <c r="AP177" s="266"/>
      <c r="AQ177" s="266"/>
      <c r="AR177" s="266"/>
      <c r="AS177" s="266"/>
      <c r="AT177" s="266"/>
      <c r="AU177" s="280"/>
    </row>
    <row r="178" spans="1:47" ht="60" customHeight="1" x14ac:dyDescent="0.35">
      <c r="A178" s="276" t="s">
        <v>6274</v>
      </c>
      <c r="B178" s="254" t="s">
        <v>6370</v>
      </c>
      <c r="C178" s="255" t="s">
        <v>6396</v>
      </c>
      <c r="D178" s="258" t="s">
        <v>6397</v>
      </c>
      <c r="E178" s="259" t="s">
        <v>6071</v>
      </c>
      <c r="F178" s="262" t="s">
        <v>6373</v>
      </c>
      <c r="G178" s="265" t="str">
        <f>IF(COUNTIF(H178:AU178,"&lt;&gt;")=0,"",SUMPRODUCT(((Recommendations[ImplStatus]="Implemented")+(Recommendations[ImplStatus]="Compensated"))*ISNUMBER(MATCH(Recommendations[Id],H178:AU178,0)))/COUNTIF(H178:AU178,"&lt;&gt;"))</f>
        <v/>
      </c>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6"/>
      <c r="AD178" s="266"/>
      <c r="AE178" s="266"/>
      <c r="AF178" s="266"/>
      <c r="AG178" s="266"/>
      <c r="AH178" s="266"/>
      <c r="AI178" s="266"/>
      <c r="AJ178" s="266"/>
      <c r="AK178" s="266"/>
      <c r="AL178" s="266"/>
      <c r="AM178" s="266"/>
      <c r="AN178" s="266"/>
      <c r="AO178" s="266"/>
      <c r="AP178" s="266"/>
      <c r="AQ178" s="266"/>
      <c r="AR178" s="266"/>
      <c r="AS178" s="266"/>
      <c r="AT178" s="266"/>
      <c r="AU178" s="280"/>
    </row>
    <row r="179" spans="1:47" ht="60" customHeight="1" x14ac:dyDescent="0.35">
      <c r="A179" s="276" t="s">
        <v>6274</v>
      </c>
      <c r="B179" s="254" t="s">
        <v>6370</v>
      </c>
      <c r="C179" s="255" t="s">
        <v>6398</v>
      </c>
      <c r="D179" s="258" t="s">
        <v>6399</v>
      </c>
      <c r="E179" s="259" t="s">
        <v>6186</v>
      </c>
      <c r="F179" s="262" t="s">
        <v>6373</v>
      </c>
      <c r="G179" s="265" t="str">
        <f>IF(COUNTIF(H179:AU179,"&lt;&gt;")=0,"",SUMPRODUCT(((Recommendations[ImplStatus]="Implemented")+(Recommendations[ImplStatus]="Compensated"))*ISNUMBER(MATCH(Recommendations[Id],H179:AU179,0)))/COUNTIF(H179:AU179,"&lt;&gt;"))</f>
        <v/>
      </c>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6"/>
      <c r="AD179" s="266"/>
      <c r="AE179" s="266"/>
      <c r="AF179" s="266"/>
      <c r="AG179" s="266"/>
      <c r="AH179" s="266"/>
      <c r="AI179" s="266"/>
      <c r="AJ179" s="266"/>
      <c r="AK179" s="266"/>
      <c r="AL179" s="266"/>
      <c r="AM179" s="266"/>
      <c r="AN179" s="266"/>
      <c r="AO179" s="266"/>
      <c r="AP179" s="266"/>
      <c r="AQ179" s="266"/>
      <c r="AR179" s="266"/>
      <c r="AS179" s="266"/>
      <c r="AT179" s="266"/>
      <c r="AU179" s="280"/>
    </row>
    <row r="180" spans="1:47" ht="60" customHeight="1" x14ac:dyDescent="0.35">
      <c r="A180" s="276" t="s">
        <v>6274</v>
      </c>
      <c r="B180" s="254" t="s">
        <v>6370</v>
      </c>
      <c r="C180" s="255" t="s">
        <v>6400</v>
      </c>
      <c r="D180" s="258" t="s">
        <v>6401</v>
      </c>
      <c r="E180" s="259" t="s">
        <v>6186</v>
      </c>
      <c r="F180" s="262" t="s">
        <v>6373</v>
      </c>
      <c r="G180" s="265" t="str">
        <f>IF(COUNTIF(H180:AU180,"&lt;&gt;")=0,"",SUMPRODUCT(((Recommendations[ImplStatus]="Implemented")+(Recommendations[ImplStatus]="Compensated"))*ISNUMBER(MATCH(Recommendations[Id],H180:AU180,0)))/COUNTIF(H180:AU180,"&lt;&gt;"))</f>
        <v/>
      </c>
      <c r="H180" s="266"/>
      <c r="I180" s="266"/>
      <c r="J180" s="266"/>
      <c r="K180" s="266"/>
      <c r="L180" s="266"/>
      <c r="M180" s="266"/>
      <c r="N180" s="266"/>
      <c r="O180" s="266"/>
      <c r="P180" s="266"/>
      <c r="Q180" s="266"/>
      <c r="R180" s="266"/>
      <c r="S180" s="266"/>
      <c r="T180" s="266"/>
      <c r="U180" s="266"/>
      <c r="V180" s="266"/>
      <c r="W180" s="266"/>
      <c r="X180" s="266"/>
      <c r="Y180" s="266"/>
      <c r="Z180" s="266"/>
      <c r="AA180" s="266"/>
      <c r="AB180" s="266"/>
      <c r="AC180" s="266"/>
      <c r="AD180" s="266"/>
      <c r="AE180" s="266"/>
      <c r="AF180" s="266"/>
      <c r="AG180" s="266"/>
      <c r="AH180" s="266"/>
      <c r="AI180" s="266"/>
      <c r="AJ180" s="266"/>
      <c r="AK180" s="266"/>
      <c r="AL180" s="266"/>
      <c r="AM180" s="266"/>
      <c r="AN180" s="266"/>
      <c r="AO180" s="266"/>
      <c r="AP180" s="266"/>
      <c r="AQ180" s="266"/>
      <c r="AR180" s="266"/>
      <c r="AS180" s="266"/>
      <c r="AT180" s="266"/>
      <c r="AU180" s="280"/>
    </row>
    <row r="181" spans="1:47" ht="60" customHeight="1" outlineLevel="2" x14ac:dyDescent="0.35">
      <c r="A181" s="275" t="s">
        <v>6274</v>
      </c>
      <c r="B181" s="253" t="s">
        <v>6402</v>
      </c>
      <c r="C181" s="253"/>
      <c r="D181" s="257"/>
      <c r="E181" s="253"/>
      <c r="F181" s="261"/>
      <c r="G181" s="264" t="str">
        <f>IF(COUNTIF(H181:AU181,"&lt;&gt;")=0,"",SUMPRODUCT(((Recommendations[ImplStatus]="Implemented")+(Recommendations[ImplStatus]="Compensated"))*ISNUMBER(MATCH(Recommendations[Id],H181:AU181,0)))/COUNTIF(H181:AU181,"&lt;&gt;"))</f>
        <v/>
      </c>
      <c r="H181" s="261"/>
      <c r="I181" s="261"/>
      <c r="J181" s="261"/>
      <c r="K181" s="261"/>
      <c r="L181" s="261"/>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1"/>
      <c r="AL181" s="261"/>
      <c r="AM181" s="261"/>
      <c r="AN181" s="261"/>
      <c r="AO181" s="261"/>
      <c r="AP181" s="261"/>
      <c r="AQ181" s="261"/>
      <c r="AR181" s="261"/>
      <c r="AS181" s="261"/>
      <c r="AT181" s="261"/>
      <c r="AU181" s="279"/>
    </row>
    <row r="182" spans="1:47" ht="60" customHeight="1" x14ac:dyDescent="0.35">
      <c r="A182" s="276" t="s">
        <v>6274</v>
      </c>
      <c r="B182" s="254" t="s">
        <v>6402</v>
      </c>
      <c r="C182" s="255" t="s">
        <v>6403</v>
      </c>
      <c r="D182" s="258" t="s">
        <v>6404</v>
      </c>
      <c r="E182" s="259" t="s">
        <v>6042</v>
      </c>
      <c r="F182" s="262" t="s">
        <v>6405</v>
      </c>
      <c r="G182" s="265" t="str">
        <f>IF(COUNTIF(H182:AU182,"&lt;&gt;")=0,"",SUMPRODUCT(((Recommendations[ImplStatus]="Implemented")+(Recommendations[ImplStatus]="Compensated"))*ISNUMBER(MATCH(Recommendations[Id],H182:AU182,0)))/COUNTIF(H182:AU182,"&lt;&gt;"))</f>
        <v/>
      </c>
      <c r="H182" s="266"/>
      <c r="I182" s="266"/>
      <c r="J182" s="266"/>
      <c r="K182" s="266"/>
      <c r="L182" s="266"/>
      <c r="M182" s="266"/>
      <c r="N182" s="266"/>
      <c r="O182" s="266"/>
      <c r="P182" s="266"/>
      <c r="Q182" s="266"/>
      <c r="R182" s="266"/>
      <c r="S182" s="266"/>
      <c r="T182" s="266"/>
      <c r="U182" s="266"/>
      <c r="V182" s="266"/>
      <c r="W182" s="266"/>
      <c r="X182" s="266"/>
      <c r="Y182" s="266"/>
      <c r="Z182" s="266"/>
      <c r="AA182" s="266"/>
      <c r="AB182" s="266"/>
      <c r="AC182" s="266"/>
      <c r="AD182" s="266"/>
      <c r="AE182" s="266"/>
      <c r="AF182" s="266"/>
      <c r="AG182" s="266"/>
      <c r="AH182" s="266"/>
      <c r="AI182" s="266"/>
      <c r="AJ182" s="266"/>
      <c r="AK182" s="266"/>
      <c r="AL182" s="266"/>
      <c r="AM182" s="266"/>
      <c r="AN182" s="266"/>
      <c r="AO182" s="266"/>
      <c r="AP182" s="266"/>
      <c r="AQ182" s="266"/>
      <c r="AR182" s="266"/>
      <c r="AS182" s="266"/>
      <c r="AT182" s="266"/>
      <c r="AU182" s="280"/>
    </row>
    <row r="183" spans="1:47" ht="60" customHeight="1" x14ac:dyDescent="0.35">
      <c r="A183" s="276" t="s">
        <v>6274</v>
      </c>
      <c r="B183" s="254" t="s">
        <v>6402</v>
      </c>
      <c r="C183" s="255" t="s">
        <v>6406</v>
      </c>
      <c r="D183" s="258" t="s">
        <v>6407</v>
      </c>
      <c r="E183" s="259" t="s">
        <v>6042</v>
      </c>
      <c r="F183" s="262" t="s">
        <v>6405</v>
      </c>
      <c r="G183" s="265" t="str">
        <f>IF(COUNTIF(H183:AU183,"&lt;&gt;")=0,"",SUMPRODUCT(((Recommendations[ImplStatus]="Implemented")+(Recommendations[ImplStatus]="Compensated"))*ISNUMBER(MATCH(Recommendations[Id],H183:AU183,0)))/COUNTIF(H183:AU183,"&lt;&gt;"))</f>
        <v/>
      </c>
      <c r="H183" s="266"/>
      <c r="I183" s="266"/>
      <c r="J183" s="266"/>
      <c r="K183" s="266"/>
      <c r="L183" s="266"/>
      <c r="M183" s="266"/>
      <c r="N183" s="266"/>
      <c r="O183" s="266"/>
      <c r="P183" s="266"/>
      <c r="Q183" s="266"/>
      <c r="R183" s="266"/>
      <c r="S183" s="266"/>
      <c r="T183" s="266"/>
      <c r="U183" s="266"/>
      <c r="V183" s="266"/>
      <c r="W183" s="266"/>
      <c r="X183" s="266"/>
      <c r="Y183" s="266"/>
      <c r="Z183" s="266"/>
      <c r="AA183" s="266"/>
      <c r="AB183" s="266"/>
      <c r="AC183" s="266"/>
      <c r="AD183" s="266"/>
      <c r="AE183" s="266"/>
      <c r="AF183" s="266"/>
      <c r="AG183" s="266"/>
      <c r="AH183" s="266"/>
      <c r="AI183" s="266"/>
      <c r="AJ183" s="266"/>
      <c r="AK183" s="266"/>
      <c r="AL183" s="266"/>
      <c r="AM183" s="266"/>
      <c r="AN183" s="266"/>
      <c r="AO183" s="266"/>
      <c r="AP183" s="266"/>
      <c r="AQ183" s="266"/>
      <c r="AR183" s="266"/>
      <c r="AS183" s="266"/>
      <c r="AT183" s="266"/>
      <c r="AU183" s="280"/>
    </row>
    <row r="184" spans="1:47" ht="60" customHeight="1" x14ac:dyDescent="0.35">
      <c r="A184" s="276" t="s">
        <v>6274</v>
      </c>
      <c r="B184" s="254" t="s">
        <v>6402</v>
      </c>
      <c r="C184" s="255" t="s">
        <v>6408</v>
      </c>
      <c r="D184" s="258" t="s">
        <v>6409</v>
      </c>
      <c r="E184" s="259" t="s">
        <v>6042</v>
      </c>
      <c r="F184" s="262" t="s">
        <v>6405</v>
      </c>
      <c r="G184" s="265" t="str">
        <f>IF(COUNTIF(H184:AU184,"&lt;&gt;")=0,"",SUMPRODUCT(((Recommendations[ImplStatus]="Implemented")+(Recommendations[ImplStatus]="Compensated"))*ISNUMBER(MATCH(Recommendations[Id],H184:AU184,0)))/COUNTIF(H184:AU184,"&lt;&gt;"))</f>
        <v/>
      </c>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6"/>
      <c r="AD184" s="266"/>
      <c r="AE184" s="266"/>
      <c r="AF184" s="266"/>
      <c r="AG184" s="266"/>
      <c r="AH184" s="266"/>
      <c r="AI184" s="266"/>
      <c r="AJ184" s="266"/>
      <c r="AK184" s="266"/>
      <c r="AL184" s="266"/>
      <c r="AM184" s="266"/>
      <c r="AN184" s="266"/>
      <c r="AO184" s="266"/>
      <c r="AP184" s="266"/>
      <c r="AQ184" s="266"/>
      <c r="AR184" s="266"/>
      <c r="AS184" s="266"/>
      <c r="AT184" s="266"/>
      <c r="AU184" s="280"/>
    </row>
    <row r="185" spans="1:47" ht="60" customHeight="1" x14ac:dyDescent="0.35">
      <c r="A185" s="276" t="s">
        <v>6274</v>
      </c>
      <c r="B185" s="254" t="s">
        <v>6402</v>
      </c>
      <c r="C185" s="255" t="s">
        <v>6410</v>
      </c>
      <c r="D185" s="258" t="s">
        <v>6411</v>
      </c>
      <c r="E185" s="259" t="s">
        <v>6042</v>
      </c>
      <c r="F185" s="262" t="s">
        <v>6405</v>
      </c>
      <c r="G185" s="265" t="str">
        <f>IF(COUNTIF(H185:AU185,"&lt;&gt;")=0,"",SUMPRODUCT(((Recommendations[ImplStatus]="Implemented")+(Recommendations[ImplStatus]="Compensated"))*ISNUMBER(MATCH(Recommendations[Id],H185:AU185,0)))/COUNTIF(H185:AU185,"&lt;&gt;"))</f>
        <v/>
      </c>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c r="AH185" s="266"/>
      <c r="AI185" s="266"/>
      <c r="AJ185" s="266"/>
      <c r="AK185" s="266"/>
      <c r="AL185" s="266"/>
      <c r="AM185" s="266"/>
      <c r="AN185" s="266"/>
      <c r="AO185" s="266"/>
      <c r="AP185" s="266"/>
      <c r="AQ185" s="266"/>
      <c r="AR185" s="266"/>
      <c r="AS185" s="266"/>
      <c r="AT185" s="266"/>
      <c r="AU185" s="280"/>
    </row>
    <row r="186" spans="1:47" ht="60" customHeight="1" x14ac:dyDescent="0.35">
      <c r="A186" s="276" t="s">
        <v>6274</v>
      </c>
      <c r="B186" s="254" t="s">
        <v>6402</v>
      </c>
      <c r="C186" s="255" t="s">
        <v>6412</v>
      </c>
      <c r="D186" s="258" t="s">
        <v>6413</v>
      </c>
      <c r="E186" s="259" t="s">
        <v>6042</v>
      </c>
      <c r="F186" s="262" t="s">
        <v>6405</v>
      </c>
      <c r="G186" s="265" t="str">
        <f>IF(COUNTIF(H186:AU186,"&lt;&gt;")=0,"",SUMPRODUCT(((Recommendations[ImplStatus]="Implemented")+(Recommendations[ImplStatus]="Compensated"))*ISNUMBER(MATCH(Recommendations[Id],H186:AU186,0)))/COUNTIF(H186:AU186,"&lt;&gt;"))</f>
        <v/>
      </c>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c r="AH186" s="266"/>
      <c r="AI186" s="266"/>
      <c r="AJ186" s="266"/>
      <c r="AK186" s="266"/>
      <c r="AL186" s="266"/>
      <c r="AM186" s="266"/>
      <c r="AN186" s="266"/>
      <c r="AO186" s="266"/>
      <c r="AP186" s="266"/>
      <c r="AQ186" s="266"/>
      <c r="AR186" s="266"/>
      <c r="AS186" s="266"/>
      <c r="AT186" s="266"/>
      <c r="AU186" s="280"/>
    </row>
    <row r="187" spans="1:47" ht="60" customHeight="1" x14ac:dyDescent="0.35">
      <c r="A187" s="276" t="s">
        <v>6274</v>
      </c>
      <c r="B187" s="254" t="s">
        <v>6402</v>
      </c>
      <c r="C187" s="255" t="s">
        <v>6414</v>
      </c>
      <c r="D187" s="258" t="s">
        <v>6415</v>
      </c>
      <c r="E187" s="259" t="s">
        <v>6071</v>
      </c>
      <c r="F187" s="262" t="s">
        <v>6405</v>
      </c>
      <c r="G187" s="265" t="str">
        <f>IF(COUNTIF(H187:AU187,"&lt;&gt;")=0,"",SUMPRODUCT(((Recommendations[ImplStatus]="Implemented")+(Recommendations[ImplStatus]="Compensated"))*ISNUMBER(MATCH(Recommendations[Id],H187:AU187,0)))/COUNTIF(H187:AU187,"&lt;&gt;"))</f>
        <v/>
      </c>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66"/>
      <c r="AI187" s="266"/>
      <c r="AJ187" s="266"/>
      <c r="AK187" s="266"/>
      <c r="AL187" s="266"/>
      <c r="AM187" s="266"/>
      <c r="AN187" s="266"/>
      <c r="AO187" s="266"/>
      <c r="AP187" s="266"/>
      <c r="AQ187" s="266"/>
      <c r="AR187" s="266"/>
      <c r="AS187" s="266"/>
      <c r="AT187" s="266"/>
      <c r="AU187" s="280"/>
    </row>
    <row r="188" spans="1:47" ht="60" customHeight="1" x14ac:dyDescent="0.35">
      <c r="A188" s="276" t="s">
        <v>6274</v>
      </c>
      <c r="B188" s="254" t="s">
        <v>6402</v>
      </c>
      <c r="C188" s="255" t="s">
        <v>6416</v>
      </c>
      <c r="D188" s="258" t="s">
        <v>6417</v>
      </c>
      <c r="E188" s="259" t="s">
        <v>6071</v>
      </c>
      <c r="F188" s="262" t="s">
        <v>6405</v>
      </c>
      <c r="G188" s="265" t="str">
        <f>IF(COUNTIF(H188:AU188,"&lt;&gt;")=0,"",SUMPRODUCT(((Recommendations[ImplStatus]="Implemented")+(Recommendations[ImplStatus]="Compensated"))*ISNUMBER(MATCH(Recommendations[Id],H188:AU188,0)))/COUNTIF(H188:AU188,"&lt;&gt;"))</f>
        <v/>
      </c>
      <c r="H188" s="266"/>
      <c r="I188" s="266"/>
      <c r="J188" s="266"/>
      <c r="K188" s="266"/>
      <c r="L188" s="266"/>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c r="AH188" s="266"/>
      <c r="AI188" s="266"/>
      <c r="AJ188" s="266"/>
      <c r="AK188" s="266"/>
      <c r="AL188" s="266"/>
      <c r="AM188" s="266"/>
      <c r="AN188" s="266"/>
      <c r="AO188" s="266"/>
      <c r="AP188" s="266"/>
      <c r="AQ188" s="266"/>
      <c r="AR188" s="266"/>
      <c r="AS188" s="266"/>
      <c r="AT188" s="266"/>
      <c r="AU188" s="280"/>
    </row>
    <row r="189" spans="1:47" ht="60" customHeight="1" x14ac:dyDescent="0.35">
      <c r="A189" s="276" t="s">
        <v>6274</v>
      </c>
      <c r="B189" s="254" t="s">
        <v>6402</v>
      </c>
      <c r="C189" s="255" t="s">
        <v>6418</v>
      </c>
      <c r="D189" s="258" t="s">
        <v>6419</v>
      </c>
      <c r="E189" s="259" t="s">
        <v>6071</v>
      </c>
      <c r="F189" s="262" t="s">
        <v>6405</v>
      </c>
      <c r="G189" s="265" t="str">
        <f>IF(COUNTIF(H189:AU189,"&lt;&gt;")=0,"",SUMPRODUCT(((Recommendations[ImplStatus]="Implemented")+(Recommendations[ImplStatus]="Compensated"))*ISNUMBER(MATCH(Recommendations[Id],H189:AU189,0)))/COUNTIF(H189:AU189,"&lt;&gt;"))</f>
        <v/>
      </c>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66"/>
      <c r="AI189" s="266"/>
      <c r="AJ189" s="266"/>
      <c r="AK189" s="266"/>
      <c r="AL189" s="266"/>
      <c r="AM189" s="266"/>
      <c r="AN189" s="266"/>
      <c r="AO189" s="266"/>
      <c r="AP189" s="266"/>
      <c r="AQ189" s="266"/>
      <c r="AR189" s="266"/>
      <c r="AS189" s="266"/>
      <c r="AT189" s="266"/>
      <c r="AU189" s="280"/>
    </row>
    <row r="190" spans="1:47" ht="60" customHeight="1" x14ac:dyDescent="0.35">
      <c r="A190" s="276" t="s">
        <v>6274</v>
      </c>
      <c r="B190" s="254" t="s">
        <v>6402</v>
      </c>
      <c r="C190" s="255" t="s">
        <v>6420</v>
      </c>
      <c r="D190" s="258" t="s">
        <v>6421</v>
      </c>
      <c r="E190" s="259" t="s">
        <v>6071</v>
      </c>
      <c r="F190" s="262" t="s">
        <v>6405</v>
      </c>
      <c r="G190" s="265" t="str">
        <f>IF(COUNTIF(H190:AU190,"&lt;&gt;")=0,"",SUMPRODUCT(((Recommendations[ImplStatus]="Implemented")+(Recommendations[ImplStatus]="Compensated"))*ISNUMBER(MATCH(Recommendations[Id],H190:AU190,0)))/COUNTIF(H190:AU190,"&lt;&gt;"))</f>
        <v/>
      </c>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c r="AH190" s="266"/>
      <c r="AI190" s="266"/>
      <c r="AJ190" s="266"/>
      <c r="AK190" s="266"/>
      <c r="AL190" s="266"/>
      <c r="AM190" s="266"/>
      <c r="AN190" s="266"/>
      <c r="AO190" s="266"/>
      <c r="AP190" s="266"/>
      <c r="AQ190" s="266"/>
      <c r="AR190" s="266"/>
      <c r="AS190" s="266"/>
      <c r="AT190" s="266"/>
      <c r="AU190" s="280"/>
    </row>
    <row r="191" spans="1:47" ht="60" customHeight="1" x14ac:dyDescent="0.35">
      <c r="A191" s="276" t="s">
        <v>6274</v>
      </c>
      <c r="B191" s="254" t="s">
        <v>6402</v>
      </c>
      <c r="C191" s="255" t="s">
        <v>6422</v>
      </c>
      <c r="D191" s="258" t="s">
        <v>6423</v>
      </c>
      <c r="E191" s="259" t="s">
        <v>6042</v>
      </c>
      <c r="F191" s="262" t="s">
        <v>6405</v>
      </c>
      <c r="G191" s="265" t="str">
        <f>IF(COUNTIF(H191:AU191,"&lt;&gt;")=0,"",SUMPRODUCT(((Recommendations[ImplStatus]="Implemented")+(Recommendations[ImplStatus]="Compensated"))*ISNUMBER(MATCH(Recommendations[Id],H191:AU191,0)))/COUNTIF(H191:AU191,"&lt;&gt;"))</f>
        <v/>
      </c>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c r="AH191" s="266"/>
      <c r="AI191" s="266"/>
      <c r="AJ191" s="266"/>
      <c r="AK191" s="266"/>
      <c r="AL191" s="266"/>
      <c r="AM191" s="266"/>
      <c r="AN191" s="266"/>
      <c r="AO191" s="266"/>
      <c r="AP191" s="266"/>
      <c r="AQ191" s="266"/>
      <c r="AR191" s="266"/>
      <c r="AS191" s="266"/>
      <c r="AT191" s="266"/>
      <c r="AU191" s="280"/>
    </row>
    <row r="192" spans="1:47" ht="60" customHeight="1" x14ac:dyDescent="0.35">
      <c r="A192" s="276" t="s">
        <v>6274</v>
      </c>
      <c r="B192" s="254" t="s">
        <v>6402</v>
      </c>
      <c r="C192" s="255" t="s">
        <v>6424</v>
      </c>
      <c r="D192" s="258" t="s">
        <v>6425</v>
      </c>
      <c r="E192" s="259" t="s">
        <v>6042</v>
      </c>
      <c r="F192" s="262" t="s">
        <v>6405</v>
      </c>
      <c r="G192" s="265" t="str">
        <f>IF(COUNTIF(H192:AU192,"&lt;&gt;")=0,"",SUMPRODUCT(((Recommendations[ImplStatus]="Implemented")+(Recommendations[ImplStatus]="Compensated"))*ISNUMBER(MATCH(Recommendations[Id],H192:AU192,0)))/COUNTIF(H192:AU192,"&lt;&gt;"))</f>
        <v/>
      </c>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80"/>
    </row>
    <row r="193" spans="1:47" ht="60" customHeight="1" x14ac:dyDescent="0.35">
      <c r="A193" s="276" t="s">
        <v>6274</v>
      </c>
      <c r="B193" s="254" t="s">
        <v>6402</v>
      </c>
      <c r="C193" s="255" t="s">
        <v>6426</v>
      </c>
      <c r="D193" s="258" t="s">
        <v>6427</v>
      </c>
      <c r="E193" s="259" t="s">
        <v>6042</v>
      </c>
      <c r="F193" s="262" t="s">
        <v>6405</v>
      </c>
      <c r="G193" s="265" t="str">
        <f>IF(COUNTIF(H193:AU193,"&lt;&gt;")=0,"",SUMPRODUCT(((Recommendations[ImplStatus]="Implemented")+(Recommendations[ImplStatus]="Compensated"))*ISNUMBER(MATCH(Recommendations[Id],H193:AU193,0)))/COUNTIF(H193:AU193,"&lt;&gt;"))</f>
        <v/>
      </c>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c r="AR193" s="266"/>
      <c r="AS193" s="266"/>
      <c r="AT193" s="266"/>
      <c r="AU193" s="280"/>
    </row>
    <row r="194" spans="1:47" ht="60" customHeight="1" x14ac:dyDescent="0.35">
      <c r="A194" s="276" t="s">
        <v>6274</v>
      </c>
      <c r="B194" s="254" t="s">
        <v>6402</v>
      </c>
      <c r="C194" s="255" t="s">
        <v>6428</v>
      </c>
      <c r="D194" s="258" t="s">
        <v>6429</v>
      </c>
      <c r="E194" s="259" t="s">
        <v>6042</v>
      </c>
      <c r="F194" s="262" t="s">
        <v>6405</v>
      </c>
      <c r="G194" s="265" t="str">
        <f>IF(COUNTIF(H194:AU194,"&lt;&gt;")=0,"",SUMPRODUCT(((Recommendations[ImplStatus]="Implemented")+(Recommendations[ImplStatus]="Compensated"))*ISNUMBER(MATCH(Recommendations[Id],H194:AU194,0)))/COUNTIF(H194:AU194,"&lt;&gt;"))</f>
        <v/>
      </c>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c r="AS194" s="266"/>
      <c r="AT194" s="266"/>
      <c r="AU194" s="280"/>
    </row>
    <row r="195" spans="1:47" ht="60" customHeight="1" x14ac:dyDescent="0.35">
      <c r="A195" s="276" t="s">
        <v>6274</v>
      </c>
      <c r="B195" s="254" t="s">
        <v>6402</v>
      </c>
      <c r="C195" s="255" t="s">
        <v>6430</v>
      </c>
      <c r="D195" s="258" t="s">
        <v>6431</v>
      </c>
      <c r="E195" s="259" t="s">
        <v>6042</v>
      </c>
      <c r="F195" s="262" t="s">
        <v>6405</v>
      </c>
      <c r="G195" s="265" t="str">
        <f>IF(COUNTIF(H195:AU195,"&lt;&gt;")=0,"",SUMPRODUCT(((Recommendations[ImplStatus]="Implemented")+(Recommendations[ImplStatus]="Compensated"))*ISNUMBER(MATCH(Recommendations[Id],H195:AU195,0)))/COUNTIF(H195:AU195,"&lt;&gt;"))</f>
        <v/>
      </c>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c r="AS195" s="266"/>
      <c r="AT195" s="266"/>
      <c r="AU195" s="280"/>
    </row>
    <row r="196" spans="1:47" ht="60" customHeight="1" x14ac:dyDescent="0.35">
      <c r="A196" s="276" t="s">
        <v>6274</v>
      </c>
      <c r="B196" s="254" t="s">
        <v>6402</v>
      </c>
      <c r="C196" s="255" t="s">
        <v>6432</v>
      </c>
      <c r="D196" s="258" t="s">
        <v>6433</v>
      </c>
      <c r="E196" s="259" t="s">
        <v>6042</v>
      </c>
      <c r="F196" s="262" t="s">
        <v>6434</v>
      </c>
      <c r="G196" s="265" t="str">
        <f>IF(COUNTIF(H196:AU196,"&lt;&gt;")=0,"",SUMPRODUCT(((Recommendations[ImplStatus]="Implemented")+(Recommendations[ImplStatus]="Compensated"))*ISNUMBER(MATCH(Recommendations[Id],H196:AU196,0)))/COUNTIF(H196:AU196,"&lt;&gt;"))</f>
        <v/>
      </c>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c r="AS196" s="266"/>
      <c r="AT196" s="266"/>
      <c r="AU196" s="280"/>
    </row>
    <row r="197" spans="1:47" ht="60" customHeight="1" x14ac:dyDescent="0.35">
      <c r="A197" s="276" t="s">
        <v>6274</v>
      </c>
      <c r="B197" s="254" t="s">
        <v>6402</v>
      </c>
      <c r="C197" s="255" t="s">
        <v>6435</v>
      </c>
      <c r="D197" s="258" t="s">
        <v>6436</v>
      </c>
      <c r="E197" s="259" t="s">
        <v>6042</v>
      </c>
      <c r="F197" s="262" t="s">
        <v>6434</v>
      </c>
      <c r="G197" s="265" t="str">
        <f>IF(COUNTIF(H197:AU197,"&lt;&gt;")=0,"",SUMPRODUCT(((Recommendations[ImplStatus]="Implemented")+(Recommendations[ImplStatus]="Compensated"))*ISNUMBER(MATCH(Recommendations[Id],H197:AU197,0)))/COUNTIF(H197:AU197,"&lt;&gt;"))</f>
        <v/>
      </c>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6"/>
      <c r="AT197" s="266"/>
      <c r="AU197" s="280"/>
    </row>
    <row r="198" spans="1:47" ht="60" customHeight="1" x14ac:dyDescent="0.35">
      <c r="A198" s="276" t="s">
        <v>6274</v>
      </c>
      <c r="B198" s="254" t="s">
        <v>6402</v>
      </c>
      <c r="C198" s="255" t="s">
        <v>6437</v>
      </c>
      <c r="D198" s="258" t="s">
        <v>6438</v>
      </c>
      <c r="E198" s="259" t="s">
        <v>6042</v>
      </c>
      <c r="F198" s="262" t="s">
        <v>6434</v>
      </c>
      <c r="G198" s="265" t="str">
        <f>IF(COUNTIF(H198:AU198,"&lt;&gt;")=0,"",SUMPRODUCT(((Recommendations[ImplStatus]="Implemented")+(Recommendations[ImplStatus]="Compensated"))*ISNUMBER(MATCH(Recommendations[Id],H198:AU198,0)))/COUNTIF(H198:AU198,"&lt;&gt;"))</f>
        <v/>
      </c>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c r="AS198" s="266"/>
      <c r="AT198" s="266"/>
      <c r="AU198" s="280"/>
    </row>
    <row r="199" spans="1:47" ht="60" customHeight="1" x14ac:dyDescent="0.35">
      <c r="A199" s="276" t="s">
        <v>6274</v>
      </c>
      <c r="B199" s="254" t="s">
        <v>6402</v>
      </c>
      <c r="C199" s="255" t="s">
        <v>6439</v>
      </c>
      <c r="D199" s="258" t="s">
        <v>6440</v>
      </c>
      <c r="E199" s="259" t="s">
        <v>6042</v>
      </c>
      <c r="F199" s="262" t="s">
        <v>6434</v>
      </c>
      <c r="G199" s="265" t="str">
        <f>IF(COUNTIF(H199:AU199,"&lt;&gt;")=0,"",SUMPRODUCT(((Recommendations[ImplStatus]="Implemented")+(Recommendations[ImplStatus]="Compensated"))*ISNUMBER(MATCH(Recommendations[Id],H199:AU199,0)))/COUNTIF(H199:AU199,"&lt;&gt;"))</f>
        <v/>
      </c>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80"/>
    </row>
    <row r="200" spans="1:47" ht="60" customHeight="1" outlineLevel="1" x14ac:dyDescent="0.35">
      <c r="A200" s="274" t="s">
        <v>6441</v>
      </c>
      <c r="B200" s="252"/>
      <c r="C200" s="252"/>
      <c r="D200" s="256"/>
      <c r="E200" s="252"/>
      <c r="F200" s="260"/>
      <c r="G200" s="263" t="str">
        <f>IF(COUNTIF(H200:AU200,"&lt;&gt;")=0,"",SUMPRODUCT(((Recommendations[ImplStatus]="Implemented")+(Recommendations[ImplStatus]="Compensated"))*ISNUMBER(MATCH(Recommendations[Id],H200:AU200,0)))/COUNTIF(H200:AU200,"&lt;&gt;"))</f>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c r="AK200" s="260"/>
      <c r="AL200" s="260"/>
      <c r="AM200" s="260"/>
      <c r="AN200" s="260"/>
      <c r="AO200" s="260"/>
      <c r="AP200" s="260"/>
      <c r="AQ200" s="260"/>
      <c r="AR200" s="260"/>
      <c r="AS200" s="260"/>
      <c r="AT200" s="260"/>
      <c r="AU200" s="278"/>
    </row>
    <row r="201" spans="1:47" ht="60" customHeight="1" outlineLevel="2" x14ac:dyDescent="0.35">
      <c r="A201" s="275" t="s">
        <v>6441</v>
      </c>
      <c r="B201" s="253" t="s">
        <v>6442</v>
      </c>
      <c r="C201" s="253"/>
      <c r="D201" s="257"/>
      <c r="E201" s="253"/>
      <c r="F201" s="261"/>
      <c r="G201" s="264" t="str">
        <f>IF(COUNTIF(H201:AU201,"&lt;&gt;")=0,"",SUMPRODUCT(((Recommendations[ImplStatus]="Implemented")+(Recommendations[ImplStatus]="Compensated"))*ISNUMBER(MATCH(Recommendations[Id],H201:AU201,0)))/COUNTIF(H201:AU201,"&lt;&gt;"))</f>
        <v/>
      </c>
      <c r="H201" s="261"/>
      <c r="I201" s="261"/>
      <c r="J201" s="261"/>
      <c r="K201" s="261"/>
      <c r="L201" s="261"/>
      <c r="M201" s="261"/>
      <c r="N201" s="261"/>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61"/>
      <c r="AL201" s="261"/>
      <c r="AM201" s="261"/>
      <c r="AN201" s="261"/>
      <c r="AO201" s="261"/>
      <c r="AP201" s="261"/>
      <c r="AQ201" s="261"/>
      <c r="AR201" s="261"/>
      <c r="AS201" s="261"/>
      <c r="AT201" s="261"/>
      <c r="AU201" s="279"/>
    </row>
    <row r="202" spans="1:47" ht="60" customHeight="1" x14ac:dyDescent="0.35">
      <c r="A202" s="276" t="s">
        <v>6441</v>
      </c>
      <c r="B202" s="254" t="s">
        <v>6442</v>
      </c>
      <c r="C202" s="255" t="s">
        <v>6443</v>
      </c>
      <c r="D202" s="258" t="s">
        <v>6444</v>
      </c>
      <c r="E202" s="259" t="s">
        <v>6321</v>
      </c>
      <c r="F202" s="262" t="s">
        <v>6445</v>
      </c>
      <c r="G202" s="265">
        <f>IF(COUNTIF(H202:AU202,"&lt;&gt;")=0,"",SUMPRODUCT(((Recommendations[ImplStatus]="Implemented")+(Recommendations[ImplStatus]="Compensated"))*ISNUMBER(MATCH(Recommendations[Id],H202:AU202,0)))/COUNTIF(H202:AU202,"&lt;&gt;"))</f>
        <v>0</v>
      </c>
      <c r="H202" s="266" t="s">
        <v>515</v>
      </c>
      <c r="I202" s="266" t="s">
        <v>587</v>
      </c>
      <c r="J202" s="266" t="s">
        <v>593</v>
      </c>
      <c r="K202" s="266" t="s">
        <v>599</v>
      </c>
      <c r="L202" s="266" t="s">
        <v>605</v>
      </c>
      <c r="M202" s="266" t="s">
        <v>1127</v>
      </c>
      <c r="N202" s="266" t="s">
        <v>1150</v>
      </c>
      <c r="O202" s="266" t="s">
        <v>1157</v>
      </c>
      <c r="P202" s="266" t="s">
        <v>1169</v>
      </c>
      <c r="Q202" s="266" t="s">
        <v>1174</v>
      </c>
      <c r="R202" s="266" t="s">
        <v>1184</v>
      </c>
      <c r="S202" s="266" t="s">
        <v>1227</v>
      </c>
      <c r="T202" s="266" t="s">
        <v>1240</v>
      </c>
      <c r="U202" s="266"/>
      <c r="V202" s="266"/>
      <c r="W202" s="266"/>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80"/>
    </row>
    <row r="203" spans="1:47" ht="60" customHeight="1" x14ac:dyDescent="0.35">
      <c r="A203" s="276" t="s">
        <v>6441</v>
      </c>
      <c r="B203" s="254" t="s">
        <v>6442</v>
      </c>
      <c r="C203" s="255" t="s">
        <v>6446</v>
      </c>
      <c r="D203" s="258" t="s">
        <v>6447</v>
      </c>
      <c r="E203" s="259" t="s">
        <v>6321</v>
      </c>
      <c r="F203" s="262" t="s">
        <v>6445</v>
      </c>
      <c r="G203" s="265" t="str">
        <f>IF(COUNTIF(H203:AU203,"&lt;&gt;")=0,"",SUMPRODUCT(((Recommendations[ImplStatus]="Implemented")+(Recommendations[ImplStatus]="Compensated"))*ISNUMBER(MATCH(Recommendations[Id],H203:AU203,0)))/COUNTIF(H203:AU203,"&lt;&gt;"))</f>
        <v/>
      </c>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c r="AS203" s="266"/>
      <c r="AT203" s="266"/>
      <c r="AU203" s="280"/>
    </row>
    <row r="204" spans="1:47" ht="60" customHeight="1" x14ac:dyDescent="0.35">
      <c r="A204" s="276" t="s">
        <v>6441</v>
      </c>
      <c r="B204" s="254" t="s">
        <v>6442</v>
      </c>
      <c r="C204" s="255" t="s">
        <v>6448</v>
      </c>
      <c r="D204" s="258" t="s">
        <v>6449</v>
      </c>
      <c r="E204" s="259" t="s">
        <v>6321</v>
      </c>
      <c r="F204" s="262" t="s">
        <v>6445</v>
      </c>
      <c r="G204" s="265" t="str">
        <f>IF(COUNTIF(H204:AU204,"&lt;&gt;")=0,"",SUMPRODUCT(((Recommendations[ImplStatus]="Implemented")+(Recommendations[ImplStatus]="Compensated"))*ISNUMBER(MATCH(Recommendations[Id],H204:AU204,0)))/COUNTIF(H204:AU204,"&lt;&gt;"))</f>
        <v/>
      </c>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c r="AS204" s="266"/>
      <c r="AT204" s="266"/>
      <c r="AU204" s="280"/>
    </row>
    <row r="205" spans="1:47" ht="60" customHeight="1" x14ac:dyDescent="0.35">
      <c r="A205" s="276" t="s">
        <v>6441</v>
      </c>
      <c r="B205" s="254" t="s">
        <v>6442</v>
      </c>
      <c r="C205" s="255" t="s">
        <v>6450</v>
      </c>
      <c r="D205" s="258" t="s">
        <v>6451</v>
      </c>
      <c r="E205" s="259" t="s">
        <v>6321</v>
      </c>
      <c r="F205" s="262" t="s">
        <v>6445</v>
      </c>
      <c r="G205" s="265">
        <f>IF(COUNTIF(H205:AU205,"&lt;&gt;")=0,"",SUMPRODUCT(((Recommendations[ImplStatus]="Implemented")+(Recommendations[ImplStatus]="Compensated"))*ISNUMBER(MATCH(Recommendations[Id],H205:AU205,0)))/COUNTIF(H205:AU205,"&lt;&gt;"))</f>
        <v>0</v>
      </c>
      <c r="H205" s="266" t="s">
        <v>1134</v>
      </c>
      <c r="I205" s="266" t="s">
        <v>1139</v>
      </c>
      <c r="J205" s="266" t="s">
        <v>1144</v>
      </c>
      <c r="K205" s="266" t="s">
        <v>1163</v>
      </c>
      <c r="L205" s="266"/>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80"/>
    </row>
    <row r="206" spans="1:47" ht="60" customHeight="1" x14ac:dyDescent="0.35">
      <c r="A206" s="276" t="s">
        <v>6441</v>
      </c>
      <c r="B206" s="254" t="s">
        <v>6442</v>
      </c>
      <c r="C206" s="255" t="s">
        <v>6452</v>
      </c>
      <c r="D206" s="258" t="s">
        <v>6453</v>
      </c>
      <c r="E206" s="259" t="s">
        <v>6321</v>
      </c>
      <c r="F206" s="262" t="s">
        <v>6445</v>
      </c>
      <c r="G206" s="265">
        <f>IF(COUNTIF(H206:AU206,"&lt;&gt;")=0,"",SUMPRODUCT(((Recommendations[ImplStatus]="Implemented")+(Recommendations[ImplStatus]="Compensated"))*ISNUMBER(MATCH(Recommendations[Id],H206:AU206,0)))/COUNTIF(H206:AU206,"&lt;&gt;"))</f>
        <v>0</v>
      </c>
      <c r="H206" s="266" t="s">
        <v>1190</v>
      </c>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80"/>
    </row>
    <row r="207" spans="1:47" ht="60" customHeight="1" x14ac:dyDescent="0.35">
      <c r="A207" s="276" t="s">
        <v>6441</v>
      </c>
      <c r="B207" s="254" t="s">
        <v>6442</v>
      </c>
      <c r="C207" s="255" t="s">
        <v>6454</v>
      </c>
      <c r="D207" s="258" t="s">
        <v>6455</v>
      </c>
      <c r="E207" s="259" t="s">
        <v>6186</v>
      </c>
      <c r="F207" s="262" t="s">
        <v>6445</v>
      </c>
      <c r="G207" s="265">
        <f>IF(COUNTIF(H207:AU207,"&lt;&gt;")=0,"",SUMPRODUCT(((Recommendations[ImplStatus]="Implemented")+(Recommendations[ImplStatus]="Compensated"))*ISNUMBER(MATCH(Recommendations[Id],H207:AU207,0)))/COUNTIF(H207:AU207,"&lt;&gt;"))</f>
        <v>0</v>
      </c>
      <c r="H207" s="266" t="s">
        <v>1179</v>
      </c>
      <c r="I207" s="266"/>
      <c r="J207" s="266"/>
      <c r="K207" s="266"/>
      <c r="L207" s="266"/>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c r="AS207" s="266"/>
      <c r="AT207" s="266"/>
      <c r="AU207" s="280"/>
    </row>
    <row r="208" spans="1:47" ht="60" customHeight="1" x14ac:dyDescent="0.35">
      <c r="A208" s="276" t="s">
        <v>6441</v>
      </c>
      <c r="B208" s="254" t="s">
        <v>6442</v>
      </c>
      <c r="C208" s="255" t="s">
        <v>6456</v>
      </c>
      <c r="D208" s="258" t="s">
        <v>6457</v>
      </c>
      <c r="E208" s="259" t="s">
        <v>6186</v>
      </c>
      <c r="F208" s="262" t="s">
        <v>6445</v>
      </c>
      <c r="G208" s="265" t="str">
        <f>IF(COUNTIF(H208:AU208,"&lt;&gt;")=0,"",SUMPRODUCT(((Recommendations[ImplStatus]="Implemented")+(Recommendations[ImplStatus]="Compensated"))*ISNUMBER(MATCH(Recommendations[Id],H208:AU208,0)))/COUNTIF(H208:AU208,"&lt;&gt;"))</f>
        <v/>
      </c>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6"/>
      <c r="AD208" s="266"/>
      <c r="AE208" s="266"/>
      <c r="AF208" s="266"/>
      <c r="AG208" s="266"/>
      <c r="AH208" s="266"/>
      <c r="AI208" s="266"/>
      <c r="AJ208" s="266"/>
      <c r="AK208" s="266"/>
      <c r="AL208" s="266"/>
      <c r="AM208" s="266"/>
      <c r="AN208" s="266"/>
      <c r="AO208" s="266"/>
      <c r="AP208" s="266"/>
      <c r="AQ208" s="266"/>
      <c r="AR208" s="266"/>
      <c r="AS208" s="266"/>
      <c r="AT208" s="266"/>
      <c r="AU208" s="280"/>
    </row>
    <row r="209" spans="1:47" ht="60" customHeight="1" x14ac:dyDescent="0.35">
      <c r="A209" s="276" t="s">
        <v>6441</v>
      </c>
      <c r="B209" s="254" t="s">
        <v>6442</v>
      </c>
      <c r="C209" s="255" t="s">
        <v>6458</v>
      </c>
      <c r="D209" s="258" t="s">
        <v>6459</v>
      </c>
      <c r="E209" s="259" t="s">
        <v>6321</v>
      </c>
      <c r="F209" s="262" t="s">
        <v>6445</v>
      </c>
      <c r="G209" s="265" t="str">
        <f>IF(COUNTIF(H209:AU209,"&lt;&gt;")=0,"",SUMPRODUCT(((Recommendations[ImplStatus]="Implemented")+(Recommendations[ImplStatus]="Compensated"))*ISNUMBER(MATCH(Recommendations[Id],H209:AU209,0)))/COUNTIF(H209:AU209,"&lt;&gt;"))</f>
        <v/>
      </c>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c r="AH209" s="266"/>
      <c r="AI209" s="266"/>
      <c r="AJ209" s="266"/>
      <c r="AK209" s="266"/>
      <c r="AL209" s="266"/>
      <c r="AM209" s="266"/>
      <c r="AN209" s="266"/>
      <c r="AO209" s="266"/>
      <c r="AP209" s="266"/>
      <c r="AQ209" s="266"/>
      <c r="AR209" s="266"/>
      <c r="AS209" s="266"/>
      <c r="AT209" s="266"/>
      <c r="AU209" s="280"/>
    </row>
    <row r="210" spans="1:47" ht="60" customHeight="1" x14ac:dyDescent="0.35">
      <c r="A210" s="276" t="s">
        <v>6441</v>
      </c>
      <c r="B210" s="254" t="s">
        <v>6442</v>
      </c>
      <c r="C210" s="255" t="s">
        <v>6460</v>
      </c>
      <c r="D210" s="258" t="s">
        <v>6461</v>
      </c>
      <c r="E210" s="259" t="s">
        <v>6071</v>
      </c>
      <c r="F210" s="262" t="s">
        <v>6462</v>
      </c>
      <c r="G210" s="265">
        <f>IF(COUNTIF(H210:AU210,"&lt;&gt;")=0,"",SUMPRODUCT(((Recommendations[ImplStatus]="Implemented")+(Recommendations[ImplStatus]="Compensated"))*ISNUMBER(MATCH(Recommendations[Id],H210:AU210,0)))/COUNTIF(H210:AU210,"&lt;&gt;"))</f>
        <v>0</v>
      </c>
      <c r="H210" s="266" t="s">
        <v>375</v>
      </c>
      <c r="I210" s="266" t="s">
        <v>381</v>
      </c>
      <c r="J210" s="266" t="s">
        <v>385</v>
      </c>
      <c r="K210" s="266" t="s">
        <v>391</v>
      </c>
      <c r="L210" s="266" t="s">
        <v>395</v>
      </c>
      <c r="M210" s="266" t="s">
        <v>401</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80"/>
    </row>
    <row r="211" spans="1:47" ht="60" customHeight="1" x14ac:dyDescent="0.35">
      <c r="A211" s="276" t="s">
        <v>6441</v>
      </c>
      <c r="B211" s="254" t="s">
        <v>6442</v>
      </c>
      <c r="C211" s="255" t="s">
        <v>6463</v>
      </c>
      <c r="D211" s="258" t="s">
        <v>6464</v>
      </c>
      <c r="E211" s="259" t="s">
        <v>6071</v>
      </c>
      <c r="F211" s="262" t="s">
        <v>6462</v>
      </c>
      <c r="G211" s="265">
        <f>IF(COUNTIF(H211:AU211,"&lt;&gt;")=0,"",SUMPRODUCT(((Recommendations[ImplStatus]="Implemented")+(Recommendations[ImplStatus]="Compensated"))*ISNUMBER(MATCH(Recommendations[Id],H211:AU211,0)))/COUNTIF(H211:AU211,"&lt;&gt;"))</f>
        <v>0</v>
      </c>
      <c r="H211" s="266" t="s">
        <v>378</v>
      </c>
      <c r="I211" s="266" t="s">
        <v>388</v>
      </c>
      <c r="J211" s="266" t="s">
        <v>398</v>
      </c>
      <c r="K211" s="266"/>
      <c r="L211" s="266"/>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80"/>
    </row>
    <row r="212" spans="1:47" ht="60" customHeight="1" x14ac:dyDescent="0.35">
      <c r="A212" s="276" t="s">
        <v>6441</v>
      </c>
      <c r="B212" s="254" t="s">
        <v>6442</v>
      </c>
      <c r="C212" s="255" t="s">
        <v>6465</v>
      </c>
      <c r="D212" s="258" t="s">
        <v>6466</v>
      </c>
      <c r="E212" s="259" t="s">
        <v>6138</v>
      </c>
      <c r="F212" s="262" t="s">
        <v>6467</v>
      </c>
      <c r="G212" s="265" t="str">
        <f>IF(COUNTIF(H212:AU212,"&lt;&gt;")=0,"",SUMPRODUCT(((Recommendations[ImplStatus]="Implemented")+(Recommendations[ImplStatus]="Compensated"))*ISNUMBER(MATCH(Recommendations[Id],H212:AU212,0)))/COUNTIF(H212:AU212,"&lt;&gt;"))</f>
        <v/>
      </c>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c r="AH212" s="266"/>
      <c r="AI212" s="266"/>
      <c r="AJ212" s="266"/>
      <c r="AK212" s="266"/>
      <c r="AL212" s="266"/>
      <c r="AM212" s="266"/>
      <c r="AN212" s="266"/>
      <c r="AO212" s="266"/>
      <c r="AP212" s="266"/>
      <c r="AQ212" s="266"/>
      <c r="AR212" s="266"/>
      <c r="AS212" s="266"/>
      <c r="AT212" s="266"/>
      <c r="AU212" s="280"/>
    </row>
    <row r="213" spans="1:47" ht="60" customHeight="1" x14ac:dyDescent="0.35">
      <c r="A213" s="276" t="s">
        <v>6441</v>
      </c>
      <c r="B213" s="254" t="s">
        <v>6442</v>
      </c>
      <c r="C213" s="255" t="s">
        <v>6468</v>
      </c>
      <c r="D213" s="258" t="s">
        <v>6469</v>
      </c>
      <c r="E213" s="259" t="s">
        <v>6071</v>
      </c>
      <c r="F213" s="262" t="s">
        <v>6470</v>
      </c>
      <c r="G213" s="265" t="str">
        <f>IF(COUNTIF(H213:AU213,"&lt;&gt;")=0,"",SUMPRODUCT(((Recommendations[ImplStatus]="Implemented")+(Recommendations[ImplStatus]="Compensated"))*ISNUMBER(MATCH(Recommendations[Id],H213:AU213,0)))/COUNTIF(H213:AU213,"&lt;&gt;"))</f>
        <v/>
      </c>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c r="AS213" s="266"/>
      <c r="AT213" s="266"/>
      <c r="AU213" s="280"/>
    </row>
    <row r="214" spans="1:47" ht="60" customHeight="1" x14ac:dyDescent="0.35">
      <c r="A214" s="276" t="s">
        <v>6441</v>
      </c>
      <c r="B214" s="254" t="s">
        <v>6442</v>
      </c>
      <c r="C214" s="255" t="s">
        <v>6471</v>
      </c>
      <c r="D214" s="258" t="s">
        <v>6472</v>
      </c>
      <c r="E214" s="259" t="s">
        <v>6138</v>
      </c>
      <c r="F214" s="262" t="s">
        <v>6473</v>
      </c>
      <c r="G214" s="265" t="str">
        <f>IF(COUNTIF(H214:AU214,"&lt;&gt;")=0,"",SUMPRODUCT(((Recommendations[ImplStatus]="Implemented")+(Recommendations[ImplStatus]="Compensated"))*ISNUMBER(MATCH(Recommendations[Id],H214:AU214,0)))/COUNTIF(H214:AU214,"&lt;&gt;"))</f>
        <v/>
      </c>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c r="AS214" s="266"/>
      <c r="AT214" s="266"/>
      <c r="AU214" s="280"/>
    </row>
    <row r="215" spans="1:47" ht="60" customHeight="1" x14ac:dyDescent="0.35">
      <c r="A215" s="276" t="s">
        <v>6441</v>
      </c>
      <c r="B215" s="254" t="s">
        <v>6442</v>
      </c>
      <c r="C215" s="255" t="s">
        <v>6474</v>
      </c>
      <c r="D215" s="258" t="s">
        <v>6475</v>
      </c>
      <c r="E215" s="259" t="s">
        <v>6042</v>
      </c>
      <c r="F215" s="262" t="s">
        <v>6473</v>
      </c>
      <c r="G215" s="265" t="str">
        <f>IF(COUNTIF(H215:AU215,"&lt;&gt;")=0,"",SUMPRODUCT(((Recommendations[ImplStatus]="Implemented")+(Recommendations[ImplStatus]="Compensated"))*ISNUMBER(MATCH(Recommendations[Id],H215:AU215,0)))/COUNTIF(H215:AU215,"&lt;&gt;"))</f>
        <v/>
      </c>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c r="AS215" s="266"/>
      <c r="AT215" s="266"/>
      <c r="AU215" s="280"/>
    </row>
    <row r="216" spans="1:47" ht="60" customHeight="1" x14ac:dyDescent="0.35">
      <c r="A216" s="276" t="s">
        <v>6441</v>
      </c>
      <c r="B216" s="254" t="s">
        <v>6442</v>
      </c>
      <c r="C216" s="255" t="s">
        <v>6476</v>
      </c>
      <c r="D216" s="258" t="s">
        <v>6477</v>
      </c>
      <c r="E216" s="259" t="s">
        <v>6042</v>
      </c>
      <c r="F216" s="262" t="s">
        <v>6473</v>
      </c>
      <c r="G216" s="265" t="str">
        <f>IF(COUNTIF(H216:AU216,"&lt;&gt;")=0,"",SUMPRODUCT(((Recommendations[ImplStatus]="Implemented")+(Recommendations[ImplStatus]="Compensated"))*ISNUMBER(MATCH(Recommendations[Id],H216:AU216,0)))/COUNTIF(H216:AU216,"&lt;&gt;"))</f>
        <v/>
      </c>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c r="AH216" s="266"/>
      <c r="AI216" s="266"/>
      <c r="AJ216" s="266"/>
      <c r="AK216" s="266"/>
      <c r="AL216" s="266"/>
      <c r="AM216" s="266"/>
      <c r="AN216" s="266"/>
      <c r="AO216" s="266"/>
      <c r="AP216" s="266"/>
      <c r="AQ216" s="266"/>
      <c r="AR216" s="266"/>
      <c r="AS216" s="266"/>
      <c r="AT216" s="266"/>
      <c r="AU216" s="280"/>
    </row>
    <row r="217" spans="1:47" ht="60" customHeight="1" x14ac:dyDescent="0.35">
      <c r="A217" s="276" t="s">
        <v>6441</v>
      </c>
      <c r="B217" s="254" t="s">
        <v>6442</v>
      </c>
      <c r="C217" s="255" t="s">
        <v>6478</v>
      </c>
      <c r="D217" s="258" t="s">
        <v>6479</v>
      </c>
      <c r="E217" s="259" t="s">
        <v>6071</v>
      </c>
      <c r="F217" s="262" t="s">
        <v>6473</v>
      </c>
      <c r="G217" s="265">
        <f>IF(COUNTIF(H217:AU217,"&lt;&gt;")=0,"",SUMPRODUCT(((Recommendations[ImplStatus]="Implemented")+(Recommendations[ImplStatus]="Compensated"))*ISNUMBER(MATCH(Recommendations[Id],H217:AU217,0)))/COUNTIF(H217:AU217,"&lt;&gt;"))</f>
        <v>0</v>
      </c>
      <c r="H217" s="266" t="s">
        <v>529</v>
      </c>
      <c r="I217" s="266" t="s">
        <v>1203</v>
      </c>
      <c r="J217" s="266"/>
      <c r="K217" s="266"/>
      <c r="L217" s="266"/>
      <c r="M217" s="266"/>
      <c r="N217" s="266"/>
      <c r="O217" s="266"/>
      <c r="P217" s="266"/>
      <c r="Q217" s="266"/>
      <c r="R217" s="266"/>
      <c r="S217" s="266"/>
      <c r="T217" s="266"/>
      <c r="U217" s="266"/>
      <c r="V217" s="266"/>
      <c r="W217" s="266"/>
      <c r="X217" s="266"/>
      <c r="Y217" s="266"/>
      <c r="Z217" s="266"/>
      <c r="AA217" s="266"/>
      <c r="AB217" s="266"/>
      <c r="AC217" s="266"/>
      <c r="AD217" s="266"/>
      <c r="AE217" s="266"/>
      <c r="AF217" s="266"/>
      <c r="AG217" s="266"/>
      <c r="AH217" s="266"/>
      <c r="AI217" s="266"/>
      <c r="AJ217" s="266"/>
      <c r="AK217" s="266"/>
      <c r="AL217" s="266"/>
      <c r="AM217" s="266"/>
      <c r="AN217" s="266"/>
      <c r="AO217" s="266"/>
      <c r="AP217" s="266"/>
      <c r="AQ217" s="266"/>
      <c r="AR217" s="266"/>
      <c r="AS217" s="266"/>
      <c r="AT217" s="266"/>
      <c r="AU217" s="280"/>
    </row>
    <row r="218" spans="1:47" ht="60" customHeight="1" x14ac:dyDescent="0.35">
      <c r="A218" s="276" t="s">
        <v>6441</v>
      </c>
      <c r="B218" s="254" t="s">
        <v>6442</v>
      </c>
      <c r="C218" s="255" t="s">
        <v>6480</v>
      </c>
      <c r="D218" s="258" t="s">
        <v>6481</v>
      </c>
      <c r="E218" s="259" t="s">
        <v>6071</v>
      </c>
      <c r="F218" s="262" t="s">
        <v>6473</v>
      </c>
      <c r="G218" s="265" t="str">
        <f>IF(COUNTIF(H218:AU218,"&lt;&gt;")=0,"",SUMPRODUCT(((Recommendations[ImplStatus]="Implemented")+(Recommendations[ImplStatus]="Compensated"))*ISNUMBER(MATCH(Recommendations[Id],H218:AU218,0)))/COUNTIF(H218:AU218,"&lt;&gt;"))</f>
        <v/>
      </c>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6"/>
      <c r="AD218" s="266"/>
      <c r="AE218" s="266"/>
      <c r="AF218" s="266"/>
      <c r="AG218" s="266"/>
      <c r="AH218" s="266"/>
      <c r="AI218" s="266"/>
      <c r="AJ218" s="266"/>
      <c r="AK218" s="266"/>
      <c r="AL218" s="266"/>
      <c r="AM218" s="266"/>
      <c r="AN218" s="266"/>
      <c r="AO218" s="266"/>
      <c r="AP218" s="266"/>
      <c r="AQ218" s="266"/>
      <c r="AR218" s="266"/>
      <c r="AS218" s="266"/>
      <c r="AT218" s="266"/>
      <c r="AU218" s="280"/>
    </row>
    <row r="219" spans="1:47" ht="60" customHeight="1" x14ac:dyDescent="0.35">
      <c r="A219" s="276" t="s">
        <v>6441</v>
      </c>
      <c r="B219" s="254" t="s">
        <v>6442</v>
      </c>
      <c r="C219" s="255" t="s">
        <v>6482</v>
      </c>
      <c r="D219" s="258" t="s">
        <v>6483</v>
      </c>
      <c r="E219" s="259" t="s">
        <v>6071</v>
      </c>
      <c r="F219" s="262" t="s">
        <v>6473</v>
      </c>
      <c r="G219" s="265" t="str">
        <f>IF(COUNTIF(H219:AU219,"&lt;&gt;")=0,"",SUMPRODUCT(((Recommendations[ImplStatus]="Implemented")+(Recommendations[ImplStatus]="Compensated"))*ISNUMBER(MATCH(Recommendations[Id],H219:AU219,0)))/COUNTIF(H219:AU219,"&lt;&gt;"))</f>
        <v/>
      </c>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c r="AH219" s="266"/>
      <c r="AI219" s="266"/>
      <c r="AJ219" s="266"/>
      <c r="AK219" s="266"/>
      <c r="AL219" s="266"/>
      <c r="AM219" s="266"/>
      <c r="AN219" s="266"/>
      <c r="AO219" s="266"/>
      <c r="AP219" s="266"/>
      <c r="AQ219" s="266"/>
      <c r="AR219" s="266"/>
      <c r="AS219" s="266"/>
      <c r="AT219" s="266"/>
      <c r="AU219" s="280"/>
    </row>
    <row r="220" spans="1:47" ht="60" customHeight="1" x14ac:dyDescent="0.35">
      <c r="A220" s="276" t="s">
        <v>6441</v>
      </c>
      <c r="B220" s="254" t="s">
        <v>6442</v>
      </c>
      <c r="C220" s="255" t="s">
        <v>6484</v>
      </c>
      <c r="D220" s="258" t="s">
        <v>6485</v>
      </c>
      <c r="E220" s="259" t="s">
        <v>6071</v>
      </c>
      <c r="F220" s="262" t="s">
        <v>6473</v>
      </c>
      <c r="G220" s="265" t="str">
        <f>IF(COUNTIF(H220:AU220,"&lt;&gt;")=0,"",SUMPRODUCT(((Recommendations[ImplStatus]="Implemented")+(Recommendations[ImplStatus]="Compensated"))*ISNUMBER(MATCH(Recommendations[Id],H220:AU220,0)))/COUNTIF(H220:AU220,"&lt;&gt;"))</f>
        <v/>
      </c>
      <c r="H220" s="266"/>
      <c r="I220" s="266"/>
      <c r="J220" s="266"/>
      <c r="K220" s="266"/>
      <c r="L220" s="266"/>
      <c r="M220" s="266"/>
      <c r="N220" s="266"/>
      <c r="O220" s="266"/>
      <c r="P220" s="266"/>
      <c r="Q220" s="266"/>
      <c r="R220" s="266"/>
      <c r="S220" s="266"/>
      <c r="T220" s="266"/>
      <c r="U220" s="266"/>
      <c r="V220" s="266"/>
      <c r="W220" s="266"/>
      <c r="X220" s="266"/>
      <c r="Y220" s="266"/>
      <c r="Z220" s="266"/>
      <c r="AA220" s="266"/>
      <c r="AB220" s="266"/>
      <c r="AC220" s="266"/>
      <c r="AD220" s="266"/>
      <c r="AE220" s="266"/>
      <c r="AF220" s="266"/>
      <c r="AG220" s="266"/>
      <c r="AH220" s="266"/>
      <c r="AI220" s="266"/>
      <c r="AJ220" s="266"/>
      <c r="AK220" s="266"/>
      <c r="AL220" s="266"/>
      <c r="AM220" s="266"/>
      <c r="AN220" s="266"/>
      <c r="AO220" s="266"/>
      <c r="AP220" s="266"/>
      <c r="AQ220" s="266"/>
      <c r="AR220" s="266"/>
      <c r="AS220" s="266"/>
      <c r="AT220" s="266"/>
      <c r="AU220" s="280"/>
    </row>
    <row r="221" spans="1:47" ht="60" customHeight="1" outlineLevel="2" x14ac:dyDescent="0.35">
      <c r="A221" s="275" t="s">
        <v>6441</v>
      </c>
      <c r="B221" s="253" t="s">
        <v>6486</v>
      </c>
      <c r="C221" s="253"/>
      <c r="D221" s="257"/>
      <c r="E221" s="253"/>
      <c r="F221" s="261"/>
      <c r="G221" s="264" t="str">
        <f>IF(COUNTIF(H221:AU221,"&lt;&gt;")=0,"",SUMPRODUCT(((Recommendations[ImplStatus]="Implemented")+(Recommendations[ImplStatus]="Compensated"))*ISNUMBER(MATCH(Recommendations[Id],H221:AU221,0)))/COUNTIF(H221:AU221,"&lt;&gt;"))</f>
        <v/>
      </c>
      <c r="H221" s="261"/>
      <c r="I221" s="261"/>
      <c r="J221" s="261"/>
      <c r="K221" s="261"/>
      <c r="L221" s="261"/>
      <c r="M221" s="261"/>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61"/>
      <c r="AL221" s="261"/>
      <c r="AM221" s="261"/>
      <c r="AN221" s="261"/>
      <c r="AO221" s="261"/>
      <c r="AP221" s="261"/>
      <c r="AQ221" s="261"/>
      <c r="AR221" s="261"/>
      <c r="AS221" s="261"/>
      <c r="AT221" s="261"/>
      <c r="AU221" s="279"/>
    </row>
    <row r="222" spans="1:47" ht="60" customHeight="1" x14ac:dyDescent="0.35">
      <c r="A222" s="276" t="s">
        <v>6441</v>
      </c>
      <c r="B222" s="254" t="s">
        <v>6486</v>
      </c>
      <c r="C222" s="255" t="s">
        <v>6487</v>
      </c>
      <c r="D222" s="258" t="s">
        <v>6488</v>
      </c>
      <c r="E222" s="259" t="s">
        <v>6138</v>
      </c>
      <c r="F222" s="262" t="s">
        <v>6489</v>
      </c>
      <c r="G222" s="265" t="str">
        <f>IF(COUNTIF(H222:AU222,"&lt;&gt;")=0,"",SUMPRODUCT(((Recommendations[ImplStatus]="Implemented")+(Recommendations[ImplStatus]="Compensated"))*ISNUMBER(MATCH(Recommendations[Id],H222:AU222,0)))/COUNTIF(H222:AU222,"&lt;&gt;"))</f>
        <v/>
      </c>
      <c r="H222" s="266"/>
      <c r="I222" s="266"/>
      <c r="J222" s="266"/>
      <c r="K222" s="266"/>
      <c r="L222" s="266"/>
      <c r="M222" s="266"/>
      <c r="N222" s="266"/>
      <c r="O222" s="266"/>
      <c r="P222" s="266"/>
      <c r="Q222" s="266"/>
      <c r="R222" s="266"/>
      <c r="S222" s="266"/>
      <c r="T222" s="266"/>
      <c r="U222" s="266"/>
      <c r="V222" s="266"/>
      <c r="W222" s="266"/>
      <c r="X222" s="266"/>
      <c r="Y222" s="266"/>
      <c r="Z222" s="266"/>
      <c r="AA222" s="266"/>
      <c r="AB222" s="266"/>
      <c r="AC222" s="266"/>
      <c r="AD222" s="266"/>
      <c r="AE222" s="266"/>
      <c r="AF222" s="266"/>
      <c r="AG222" s="266"/>
      <c r="AH222" s="266"/>
      <c r="AI222" s="266"/>
      <c r="AJ222" s="266"/>
      <c r="AK222" s="266"/>
      <c r="AL222" s="266"/>
      <c r="AM222" s="266"/>
      <c r="AN222" s="266"/>
      <c r="AO222" s="266"/>
      <c r="AP222" s="266"/>
      <c r="AQ222" s="266"/>
      <c r="AR222" s="266"/>
      <c r="AS222" s="266"/>
      <c r="AT222" s="266"/>
      <c r="AU222" s="280"/>
    </row>
    <row r="223" spans="1:47" ht="60" customHeight="1" x14ac:dyDescent="0.35">
      <c r="A223" s="276" t="s">
        <v>6441</v>
      </c>
      <c r="B223" s="254" t="s">
        <v>6486</v>
      </c>
      <c r="C223" s="255" t="s">
        <v>6490</v>
      </c>
      <c r="D223" s="258" t="s">
        <v>6491</v>
      </c>
      <c r="E223" s="259" t="s">
        <v>6138</v>
      </c>
      <c r="F223" s="262" t="s">
        <v>6489</v>
      </c>
      <c r="G223" s="265" t="str">
        <f>IF(COUNTIF(H223:AU223,"&lt;&gt;")=0,"",SUMPRODUCT(((Recommendations[ImplStatus]="Implemented")+(Recommendations[ImplStatus]="Compensated"))*ISNUMBER(MATCH(Recommendations[Id],H223:AU223,0)))/COUNTIF(H223:AU223,"&lt;&gt;"))</f>
        <v/>
      </c>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6"/>
      <c r="AD223" s="266"/>
      <c r="AE223" s="266"/>
      <c r="AF223" s="266"/>
      <c r="AG223" s="266"/>
      <c r="AH223" s="266"/>
      <c r="AI223" s="266"/>
      <c r="AJ223" s="266"/>
      <c r="AK223" s="266"/>
      <c r="AL223" s="266"/>
      <c r="AM223" s="266"/>
      <c r="AN223" s="266"/>
      <c r="AO223" s="266"/>
      <c r="AP223" s="266"/>
      <c r="AQ223" s="266"/>
      <c r="AR223" s="266"/>
      <c r="AS223" s="266"/>
      <c r="AT223" s="266"/>
      <c r="AU223" s="280"/>
    </row>
    <row r="224" spans="1:47" ht="60" customHeight="1" x14ac:dyDescent="0.35">
      <c r="A224" s="276" t="s">
        <v>6441</v>
      </c>
      <c r="B224" s="254" t="s">
        <v>6486</v>
      </c>
      <c r="C224" s="255" t="s">
        <v>6492</v>
      </c>
      <c r="D224" s="258" t="s">
        <v>6493</v>
      </c>
      <c r="E224" s="259" t="s">
        <v>6138</v>
      </c>
      <c r="F224" s="262" t="s">
        <v>6489</v>
      </c>
      <c r="G224" s="265" t="str">
        <f>IF(COUNTIF(H224:AU224,"&lt;&gt;")=0,"",SUMPRODUCT(((Recommendations[ImplStatus]="Implemented")+(Recommendations[ImplStatus]="Compensated"))*ISNUMBER(MATCH(Recommendations[Id],H224:AU224,0)))/COUNTIF(H224:AU224,"&lt;&gt;"))</f>
        <v/>
      </c>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6"/>
      <c r="AD224" s="266"/>
      <c r="AE224" s="266"/>
      <c r="AF224" s="266"/>
      <c r="AG224" s="266"/>
      <c r="AH224" s="266"/>
      <c r="AI224" s="266"/>
      <c r="AJ224" s="266"/>
      <c r="AK224" s="266"/>
      <c r="AL224" s="266"/>
      <c r="AM224" s="266"/>
      <c r="AN224" s="266"/>
      <c r="AO224" s="266"/>
      <c r="AP224" s="266"/>
      <c r="AQ224" s="266"/>
      <c r="AR224" s="266"/>
      <c r="AS224" s="266"/>
      <c r="AT224" s="266"/>
      <c r="AU224" s="280"/>
    </row>
    <row r="225" spans="1:47" ht="60" customHeight="1" x14ac:dyDescent="0.35">
      <c r="A225" s="276" t="s">
        <v>6441</v>
      </c>
      <c r="B225" s="254" t="s">
        <v>6486</v>
      </c>
      <c r="C225" s="255" t="s">
        <v>6494</v>
      </c>
      <c r="D225" s="258" t="s">
        <v>6495</v>
      </c>
      <c r="E225" s="259" t="s">
        <v>6138</v>
      </c>
      <c r="F225" s="262" t="s">
        <v>6489</v>
      </c>
      <c r="G225" s="265" t="str">
        <f>IF(COUNTIF(H225:AU225,"&lt;&gt;")=0,"",SUMPRODUCT(((Recommendations[ImplStatus]="Implemented")+(Recommendations[ImplStatus]="Compensated"))*ISNUMBER(MATCH(Recommendations[Id],H225:AU225,0)))/COUNTIF(H225:AU225,"&lt;&gt;"))</f>
        <v/>
      </c>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6"/>
      <c r="AD225" s="266"/>
      <c r="AE225" s="266"/>
      <c r="AF225" s="266"/>
      <c r="AG225" s="266"/>
      <c r="AH225" s="266"/>
      <c r="AI225" s="266"/>
      <c r="AJ225" s="266"/>
      <c r="AK225" s="266"/>
      <c r="AL225" s="266"/>
      <c r="AM225" s="266"/>
      <c r="AN225" s="266"/>
      <c r="AO225" s="266"/>
      <c r="AP225" s="266"/>
      <c r="AQ225" s="266"/>
      <c r="AR225" s="266"/>
      <c r="AS225" s="266"/>
      <c r="AT225" s="266"/>
      <c r="AU225" s="280"/>
    </row>
    <row r="226" spans="1:47" ht="60" customHeight="1" x14ac:dyDescent="0.35">
      <c r="A226" s="276" t="s">
        <v>6441</v>
      </c>
      <c r="B226" s="254" t="s">
        <v>6486</v>
      </c>
      <c r="C226" s="255" t="s">
        <v>6496</v>
      </c>
      <c r="D226" s="258" t="s">
        <v>6497</v>
      </c>
      <c r="E226" s="259" t="s">
        <v>6138</v>
      </c>
      <c r="F226" s="262" t="s">
        <v>6489</v>
      </c>
      <c r="G226" s="265" t="str">
        <f>IF(COUNTIF(H226:AU226,"&lt;&gt;")=0,"",SUMPRODUCT(((Recommendations[ImplStatus]="Implemented")+(Recommendations[ImplStatus]="Compensated"))*ISNUMBER(MATCH(Recommendations[Id],H226:AU226,0)))/COUNTIF(H226:AU226,"&lt;&gt;"))</f>
        <v/>
      </c>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6"/>
      <c r="AD226" s="266"/>
      <c r="AE226" s="266"/>
      <c r="AF226" s="266"/>
      <c r="AG226" s="266"/>
      <c r="AH226" s="266"/>
      <c r="AI226" s="266"/>
      <c r="AJ226" s="266"/>
      <c r="AK226" s="266"/>
      <c r="AL226" s="266"/>
      <c r="AM226" s="266"/>
      <c r="AN226" s="266"/>
      <c r="AO226" s="266"/>
      <c r="AP226" s="266"/>
      <c r="AQ226" s="266"/>
      <c r="AR226" s="266"/>
      <c r="AS226" s="266"/>
      <c r="AT226" s="266"/>
      <c r="AU226" s="280"/>
    </row>
    <row r="227" spans="1:47" ht="60" customHeight="1" x14ac:dyDescent="0.35">
      <c r="A227" s="276" t="s">
        <v>6441</v>
      </c>
      <c r="B227" s="254" t="s">
        <v>6486</v>
      </c>
      <c r="C227" s="255" t="s">
        <v>6498</v>
      </c>
      <c r="D227" s="258" t="s">
        <v>6499</v>
      </c>
      <c r="E227" s="259" t="s">
        <v>6138</v>
      </c>
      <c r="F227" s="262" t="s">
        <v>6489</v>
      </c>
      <c r="G227" s="265" t="str">
        <f>IF(COUNTIF(H227:AU227,"&lt;&gt;")=0,"",SUMPRODUCT(((Recommendations[ImplStatus]="Implemented")+(Recommendations[ImplStatus]="Compensated"))*ISNUMBER(MATCH(Recommendations[Id],H227:AU227,0)))/COUNTIF(H227:AU227,"&lt;&gt;"))</f>
        <v/>
      </c>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6"/>
      <c r="AD227" s="266"/>
      <c r="AE227" s="266"/>
      <c r="AF227" s="266"/>
      <c r="AG227" s="266"/>
      <c r="AH227" s="266"/>
      <c r="AI227" s="266"/>
      <c r="AJ227" s="266"/>
      <c r="AK227" s="266"/>
      <c r="AL227" s="266"/>
      <c r="AM227" s="266"/>
      <c r="AN227" s="266"/>
      <c r="AO227" s="266"/>
      <c r="AP227" s="266"/>
      <c r="AQ227" s="266"/>
      <c r="AR227" s="266"/>
      <c r="AS227" s="266"/>
      <c r="AT227" s="266"/>
      <c r="AU227" s="280"/>
    </row>
    <row r="228" spans="1:47" ht="60" customHeight="1" x14ac:dyDescent="0.35">
      <c r="A228" s="276" t="s">
        <v>6441</v>
      </c>
      <c r="B228" s="254" t="s">
        <v>6486</v>
      </c>
      <c r="C228" s="255" t="s">
        <v>6500</v>
      </c>
      <c r="D228" s="258" t="s">
        <v>6501</v>
      </c>
      <c r="E228" s="259" t="s">
        <v>6138</v>
      </c>
      <c r="F228" s="262" t="s">
        <v>6489</v>
      </c>
      <c r="G228" s="265" t="str">
        <f>IF(COUNTIF(H228:AU228,"&lt;&gt;")=0,"",SUMPRODUCT(((Recommendations[ImplStatus]="Implemented")+(Recommendations[ImplStatus]="Compensated"))*ISNUMBER(MATCH(Recommendations[Id],H228:AU228,0)))/COUNTIF(H228:AU228,"&lt;&gt;"))</f>
        <v/>
      </c>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6"/>
      <c r="AD228" s="266"/>
      <c r="AE228" s="266"/>
      <c r="AF228" s="266"/>
      <c r="AG228" s="266"/>
      <c r="AH228" s="266"/>
      <c r="AI228" s="266"/>
      <c r="AJ228" s="266"/>
      <c r="AK228" s="266"/>
      <c r="AL228" s="266"/>
      <c r="AM228" s="266"/>
      <c r="AN228" s="266"/>
      <c r="AO228" s="266"/>
      <c r="AP228" s="266"/>
      <c r="AQ228" s="266"/>
      <c r="AR228" s="266"/>
      <c r="AS228" s="266"/>
      <c r="AT228" s="266"/>
      <c r="AU228" s="280"/>
    </row>
    <row r="229" spans="1:47" ht="60" customHeight="1" x14ac:dyDescent="0.35">
      <c r="A229" s="276" t="s">
        <v>6441</v>
      </c>
      <c r="B229" s="254" t="s">
        <v>6486</v>
      </c>
      <c r="C229" s="255" t="s">
        <v>6502</v>
      </c>
      <c r="D229" s="258" t="s">
        <v>6503</v>
      </c>
      <c r="E229" s="259" t="s">
        <v>6042</v>
      </c>
      <c r="F229" s="262" t="s">
        <v>6489</v>
      </c>
      <c r="G229" s="265" t="str">
        <f>IF(COUNTIF(H229:AU229,"&lt;&gt;")=0,"",SUMPRODUCT(((Recommendations[ImplStatus]="Implemented")+(Recommendations[ImplStatus]="Compensated"))*ISNUMBER(MATCH(Recommendations[Id],H229:AU229,0)))/COUNTIF(H229:AU229,"&lt;&gt;"))</f>
        <v/>
      </c>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c r="AH229" s="266"/>
      <c r="AI229" s="266"/>
      <c r="AJ229" s="266"/>
      <c r="AK229" s="266"/>
      <c r="AL229" s="266"/>
      <c r="AM229" s="266"/>
      <c r="AN229" s="266"/>
      <c r="AO229" s="266"/>
      <c r="AP229" s="266"/>
      <c r="AQ229" s="266"/>
      <c r="AR229" s="266"/>
      <c r="AS229" s="266"/>
      <c r="AT229" s="266"/>
      <c r="AU229" s="280"/>
    </row>
    <row r="230" spans="1:47" ht="60" customHeight="1" x14ac:dyDescent="0.35">
      <c r="A230" s="276" t="s">
        <v>6441</v>
      </c>
      <c r="B230" s="254" t="s">
        <v>6486</v>
      </c>
      <c r="C230" s="255" t="s">
        <v>6504</v>
      </c>
      <c r="D230" s="258" t="s">
        <v>6505</v>
      </c>
      <c r="E230" s="259" t="s">
        <v>6042</v>
      </c>
      <c r="F230" s="262" t="s">
        <v>6489</v>
      </c>
      <c r="G230" s="265" t="str">
        <f>IF(COUNTIF(H230:AU230,"&lt;&gt;")=0,"",SUMPRODUCT(((Recommendations[ImplStatus]="Implemented")+(Recommendations[ImplStatus]="Compensated"))*ISNUMBER(MATCH(Recommendations[Id],H230:AU230,0)))/COUNTIF(H230:AU230,"&lt;&gt;"))</f>
        <v/>
      </c>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6"/>
      <c r="AI230" s="266"/>
      <c r="AJ230" s="266"/>
      <c r="AK230" s="266"/>
      <c r="AL230" s="266"/>
      <c r="AM230" s="266"/>
      <c r="AN230" s="266"/>
      <c r="AO230" s="266"/>
      <c r="AP230" s="266"/>
      <c r="AQ230" s="266"/>
      <c r="AR230" s="266"/>
      <c r="AS230" s="266"/>
      <c r="AT230" s="266"/>
      <c r="AU230" s="280"/>
    </row>
    <row r="231" spans="1:47" ht="60" customHeight="1" x14ac:dyDescent="0.35">
      <c r="A231" s="276" t="s">
        <v>6441</v>
      </c>
      <c r="B231" s="254" t="s">
        <v>6486</v>
      </c>
      <c r="C231" s="255" t="s">
        <v>6506</v>
      </c>
      <c r="D231" s="258" t="s">
        <v>6507</v>
      </c>
      <c r="E231" s="259" t="s">
        <v>6138</v>
      </c>
      <c r="F231" s="262" t="s">
        <v>6508</v>
      </c>
      <c r="G231" s="265" t="str">
        <f>IF(COUNTIF(H231:AU231,"&lt;&gt;")=0,"",SUMPRODUCT(((Recommendations[ImplStatus]="Implemented")+(Recommendations[ImplStatus]="Compensated"))*ISNUMBER(MATCH(Recommendations[Id],H231:AU231,0)))/COUNTIF(H231:AU231,"&lt;&gt;"))</f>
        <v/>
      </c>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266"/>
      <c r="AO231" s="266"/>
      <c r="AP231" s="266"/>
      <c r="AQ231" s="266"/>
      <c r="AR231" s="266"/>
      <c r="AS231" s="266"/>
      <c r="AT231" s="266"/>
      <c r="AU231" s="280"/>
    </row>
    <row r="232" spans="1:47" ht="60" customHeight="1" x14ac:dyDescent="0.35">
      <c r="A232" s="276" t="s">
        <v>6441</v>
      </c>
      <c r="B232" s="254" t="s">
        <v>6486</v>
      </c>
      <c r="C232" s="255" t="s">
        <v>6509</v>
      </c>
      <c r="D232" s="258" t="s">
        <v>6510</v>
      </c>
      <c r="E232" s="259" t="s">
        <v>6138</v>
      </c>
      <c r="F232" s="262" t="s">
        <v>6508</v>
      </c>
      <c r="G232" s="265" t="str">
        <f>IF(COUNTIF(H232:AU232,"&lt;&gt;")=0,"",SUMPRODUCT(((Recommendations[ImplStatus]="Implemented")+(Recommendations[ImplStatus]="Compensated"))*ISNUMBER(MATCH(Recommendations[Id],H232:AU232,0)))/COUNTIF(H232:AU232,"&lt;&gt;"))</f>
        <v/>
      </c>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c r="AH232" s="266"/>
      <c r="AI232" s="266"/>
      <c r="AJ232" s="266"/>
      <c r="AK232" s="266"/>
      <c r="AL232" s="266"/>
      <c r="AM232" s="266"/>
      <c r="AN232" s="266"/>
      <c r="AO232" s="266"/>
      <c r="AP232" s="266"/>
      <c r="AQ232" s="266"/>
      <c r="AR232" s="266"/>
      <c r="AS232" s="266"/>
      <c r="AT232" s="266"/>
      <c r="AU232" s="280"/>
    </row>
    <row r="233" spans="1:47" ht="60" customHeight="1" x14ac:dyDescent="0.35">
      <c r="A233" s="276" t="s">
        <v>6441</v>
      </c>
      <c r="B233" s="254" t="s">
        <v>6486</v>
      </c>
      <c r="C233" s="255" t="s">
        <v>6511</v>
      </c>
      <c r="D233" s="258" t="s">
        <v>6512</v>
      </c>
      <c r="E233" s="259" t="s">
        <v>6071</v>
      </c>
      <c r="F233" s="262" t="s">
        <v>6508</v>
      </c>
      <c r="G233" s="265" t="str">
        <f>IF(COUNTIF(H233:AU233,"&lt;&gt;")=0,"",SUMPRODUCT(((Recommendations[ImplStatus]="Implemented")+(Recommendations[ImplStatus]="Compensated"))*ISNUMBER(MATCH(Recommendations[Id],H233:AU233,0)))/COUNTIF(H233:AU233,"&lt;&gt;"))</f>
        <v/>
      </c>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6"/>
      <c r="AD233" s="266"/>
      <c r="AE233" s="266"/>
      <c r="AF233" s="266"/>
      <c r="AG233" s="266"/>
      <c r="AH233" s="266"/>
      <c r="AI233" s="266"/>
      <c r="AJ233" s="266"/>
      <c r="AK233" s="266"/>
      <c r="AL233" s="266"/>
      <c r="AM233" s="266"/>
      <c r="AN233" s="266"/>
      <c r="AO233" s="266"/>
      <c r="AP233" s="266"/>
      <c r="AQ233" s="266"/>
      <c r="AR233" s="266"/>
      <c r="AS233" s="266"/>
      <c r="AT233" s="266"/>
      <c r="AU233" s="280"/>
    </row>
    <row r="234" spans="1:47" ht="60" customHeight="1" x14ac:dyDescent="0.35">
      <c r="A234" s="276" t="s">
        <v>6441</v>
      </c>
      <c r="B234" s="254" t="s">
        <v>6486</v>
      </c>
      <c r="C234" s="255" t="s">
        <v>6513</v>
      </c>
      <c r="D234" s="258" t="s">
        <v>6514</v>
      </c>
      <c r="E234" s="259" t="s">
        <v>6071</v>
      </c>
      <c r="F234" s="262" t="s">
        <v>6508</v>
      </c>
      <c r="G234" s="265" t="str">
        <f>IF(COUNTIF(H234:AU234,"&lt;&gt;")=0,"",SUMPRODUCT(((Recommendations[ImplStatus]="Implemented")+(Recommendations[ImplStatus]="Compensated"))*ISNUMBER(MATCH(Recommendations[Id],H234:AU234,0)))/COUNTIF(H234:AU234,"&lt;&gt;"))</f>
        <v/>
      </c>
      <c r="H234" s="266"/>
      <c r="I234" s="266"/>
      <c r="J234" s="266"/>
      <c r="K234" s="266"/>
      <c r="L234" s="266"/>
      <c r="M234" s="266"/>
      <c r="N234" s="266"/>
      <c r="O234" s="266"/>
      <c r="P234" s="266"/>
      <c r="Q234" s="266"/>
      <c r="R234" s="266"/>
      <c r="S234" s="266"/>
      <c r="T234" s="266"/>
      <c r="U234" s="266"/>
      <c r="V234" s="266"/>
      <c r="W234" s="266"/>
      <c r="X234" s="266"/>
      <c r="Y234" s="266"/>
      <c r="Z234" s="266"/>
      <c r="AA234" s="266"/>
      <c r="AB234" s="266"/>
      <c r="AC234" s="266"/>
      <c r="AD234" s="266"/>
      <c r="AE234" s="266"/>
      <c r="AF234" s="266"/>
      <c r="AG234" s="266"/>
      <c r="AH234" s="266"/>
      <c r="AI234" s="266"/>
      <c r="AJ234" s="266"/>
      <c r="AK234" s="266"/>
      <c r="AL234" s="266"/>
      <c r="AM234" s="266"/>
      <c r="AN234" s="266"/>
      <c r="AO234" s="266"/>
      <c r="AP234" s="266"/>
      <c r="AQ234" s="266"/>
      <c r="AR234" s="266"/>
      <c r="AS234" s="266"/>
      <c r="AT234" s="266"/>
      <c r="AU234" s="280"/>
    </row>
    <row r="235" spans="1:47" ht="60" customHeight="1" x14ac:dyDescent="0.35">
      <c r="A235" s="276" t="s">
        <v>6441</v>
      </c>
      <c r="B235" s="254" t="s">
        <v>6486</v>
      </c>
      <c r="C235" s="255" t="s">
        <v>6515</v>
      </c>
      <c r="D235" s="258" t="s">
        <v>6516</v>
      </c>
      <c r="E235" s="259" t="s">
        <v>6138</v>
      </c>
      <c r="F235" s="262" t="s">
        <v>6508</v>
      </c>
      <c r="G235" s="265" t="str">
        <f>IF(COUNTIF(H235:AU235,"&lt;&gt;")=0,"",SUMPRODUCT(((Recommendations[ImplStatus]="Implemented")+(Recommendations[ImplStatus]="Compensated"))*ISNUMBER(MATCH(Recommendations[Id],H235:AU235,0)))/COUNTIF(H235:AU235,"&lt;&gt;"))</f>
        <v/>
      </c>
      <c r="H235" s="266"/>
      <c r="I235" s="266"/>
      <c r="J235" s="266"/>
      <c r="K235" s="266"/>
      <c r="L235" s="266"/>
      <c r="M235" s="266"/>
      <c r="N235" s="266"/>
      <c r="O235" s="266"/>
      <c r="P235" s="266"/>
      <c r="Q235" s="266"/>
      <c r="R235" s="266"/>
      <c r="S235" s="266"/>
      <c r="T235" s="266"/>
      <c r="U235" s="266"/>
      <c r="V235" s="266"/>
      <c r="W235" s="266"/>
      <c r="X235" s="266"/>
      <c r="Y235" s="266"/>
      <c r="Z235" s="266"/>
      <c r="AA235" s="266"/>
      <c r="AB235" s="266"/>
      <c r="AC235" s="266"/>
      <c r="AD235" s="266"/>
      <c r="AE235" s="266"/>
      <c r="AF235" s="266"/>
      <c r="AG235" s="266"/>
      <c r="AH235" s="266"/>
      <c r="AI235" s="266"/>
      <c r="AJ235" s="266"/>
      <c r="AK235" s="266"/>
      <c r="AL235" s="266"/>
      <c r="AM235" s="266"/>
      <c r="AN235" s="266"/>
      <c r="AO235" s="266"/>
      <c r="AP235" s="266"/>
      <c r="AQ235" s="266"/>
      <c r="AR235" s="266"/>
      <c r="AS235" s="266"/>
      <c r="AT235" s="266"/>
      <c r="AU235" s="280"/>
    </row>
    <row r="236" spans="1:47" ht="60" customHeight="1" x14ac:dyDescent="0.35">
      <c r="A236" s="276" t="s">
        <v>6441</v>
      </c>
      <c r="B236" s="254" t="s">
        <v>6486</v>
      </c>
      <c r="C236" s="255" t="s">
        <v>6517</v>
      </c>
      <c r="D236" s="258" t="s">
        <v>6518</v>
      </c>
      <c r="E236" s="259" t="s">
        <v>6071</v>
      </c>
      <c r="F236" s="262" t="s">
        <v>6508</v>
      </c>
      <c r="G236" s="265" t="str">
        <f>IF(COUNTIF(H236:AU236,"&lt;&gt;")=0,"",SUMPRODUCT(((Recommendations[ImplStatus]="Implemented")+(Recommendations[ImplStatus]="Compensated"))*ISNUMBER(MATCH(Recommendations[Id],H236:AU236,0)))/COUNTIF(H236:AU236,"&lt;&gt;"))</f>
        <v/>
      </c>
      <c r="H236" s="266"/>
      <c r="I236" s="266"/>
      <c r="J236" s="266"/>
      <c r="K236" s="266"/>
      <c r="L236" s="266"/>
      <c r="M236" s="266"/>
      <c r="N236" s="266"/>
      <c r="O236" s="266"/>
      <c r="P236" s="266"/>
      <c r="Q236" s="266"/>
      <c r="R236" s="266"/>
      <c r="S236" s="266"/>
      <c r="T236" s="266"/>
      <c r="U236" s="266"/>
      <c r="V236" s="266"/>
      <c r="W236" s="266"/>
      <c r="X236" s="266"/>
      <c r="Y236" s="266"/>
      <c r="Z236" s="266"/>
      <c r="AA236" s="266"/>
      <c r="AB236" s="266"/>
      <c r="AC236" s="266"/>
      <c r="AD236" s="266"/>
      <c r="AE236" s="266"/>
      <c r="AF236" s="266"/>
      <c r="AG236" s="266"/>
      <c r="AH236" s="266"/>
      <c r="AI236" s="266"/>
      <c r="AJ236" s="266"/>
      <c r="AK236" s="266"/>
      <c r="AL236" s="266"/>
      <c r="AM236" s="266"/>
      <c r="AN236" s="266"/>
      <c r="AO236" s="266"/>
      <c r="AP236" s="266"/>
      <c r="AQ236" s="266"/>
      <c r="AR236" s="266"/>
      <c r="AS236" s="266"/>
      <c r="AT236" s="266"/>
      <c r="AU236" s="280"/>
    </row>
    <row r="237" spans="1:47" ht="60" customHeight="1" outlineLevel="2" x14ac:dyDescent="0.35">
      <c r="A237" s="275" t="s">
        <v>6441</v>
      </c>
      <c r="B237" s="253" t="s">
        <v>2675</v>
      </c>
      <c r="C237" s="253"/>
      <c r="D237" s="257"/>
      <c r="E237" s="253"/>
      <c r="F237" s="261"/>
      <c r="G237" s="264" t="str">
        <f>IF(COUNTIF(H237:AU237,"&lt;&gt;")=0,"",SUMPRODUCT(((Recommendations[ImplStatus]="Implemented")+(Recommendations[ImplStatus]="Compensated"))*ISNUMBER(MATCH(Recommendations[Id],H237:AU237,0)))/COUNTIF(H237:AU237,"&lt;&gt;"))</f>
        <v/>
      </c>
      <c r="H237" s="261"/>
      <c r="I237" s="261"/>
      <c r="J237" s="261"/>
      <c r="K237" s="261"/>
      <c r="L237" s="261"/>
      <c r="M237" s="261"/>
      <c r="N237" s="261"/>
      <c r="O237" s="26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61"/>
      <c r="AL237" s="261"/>
      <c r="AM237" s="261"/>
      <c r="AN237" s="261"/>
      <c r="AO237" s="261"/>
      <c r="AP237" s="261"/>
      <c r="AQ237" s="261"/>
      <c r="AR237" s="261"/>
      <c r="AS237" s="261"/>
      <c r="AT237" s="261"/>
      <c r="AU237" s="279"/>
    </row>
    <row r="238" spans="1:47" ht="60" customHeight="1" x14ac:dyDescent="0.35">
      <c r="A238" s="276" t="s">
        <v>6441</v>
      </c>
      <c r="B238" s="254" t="s">
        <v>2675</v>
      </c>
      <c r="C238" s="255" t="s">
        <v>6519</v>
      </c>
      <c r="D238" s="258" t="s">
        <v>6520</v>
      </c>
      <c r="E238" s="259" t="s">
        <v>6042</v>
      </c>
      <c r="F238" s="262" t="s">
        <v>6521</v>
      </c>
      <c r="G238" s="265" t="str">
        <f>IF(COUNTIF(H238:AU238,"&lt;&gt;")=0,"",SUMPRODUCT(((Recommendations[ImplStatus]="Implemented")+(Recommendations[ImplStatus]="Compensated"))*ISNUMBER(MATCH(Recommendations[Id],H238:AU238,0)))/COUNTIF(H238:AU238,"&lt;&gt;"))</f>
        <v/>
      </c>
      <c r="H238" s="266"/>
      <c r="I238" s="266"/>
      <c r="J238" s="266"/>
      <c r="K238" s="266"/>
      <c r="L238" s="266"/>
      <c r="M238" s="266"/>
      <c r="N238" s="266"/>
      <c r="O238" s="266"/>
      <c r="P238" s="266"/>
      <c r="Q238" s="266"/>
      <c r="R238" s="266"/>
      <c r="S238" s="266"/>
      <c r="T238" s="266"/>
      <c r="U238" s="266"/>
      <c r="V238" s="266"/>
      <c r="W238" s="266"/>
      <c r="X238" s="266"/>
      <c r="Y238" s="266"/>
      <c r="Z238" s="266"/>
      <c r="AA238" s="266"/>
      <c r="AB238" s="266"/>
      <c r="AC238" s="266"/>
      <c r="AD238" s="266"/>
      <c r="AE238" s="266"/>
      <c r="AF238" s="266"/>
      <c r="AG238" s="266"/>
      <c r="AH238" s="266"/>
      <c r="AI238" s="266"/>
      <c r="AJ238" s="266"/>
      <c r="AK238" s="266"/>
      <c r="AL238" s="266"/>
      <c r="AM238" s="266"/>
      <c r="AN238" s="266"/>
      <c r="AO238" s="266"/>
      <c r="AP238" s="266"/>
      <c r="AQ238" s="266"/>
      <c r="AR238" s="266"/>
      <c r="AS238" s="266"/>
      <c r="AT238" s="266"/>
      <c r="AU238" s="280"/>
    </row>
    <row r="239" spans="1:47" ht="60" customHeight="1" x14ac:dyDescent="0.35">
      <c r="A239" s="276" t="s">
        <v>6441</v>
      </c>
      <c r="B239" s="254" t="s">
        <v>2675</v>
      </c>
      <c r="C239" s="255" t="s">
        <v>6522</v>
      </c>
      <c r="D239" s="258" t="s">
        <v>6523</v>
      </c>
      <c r="E239" s="259" t="s">
        <v>6042</v>
      </c>
      <c r="F239" s="262" t="s">
        <v>6521</v>
      </c>
      <c r="G239" s="265" t="str">
        <f>IF(COUNTIF(H239:AU239,"&lt;&gt;")=0,"",SUMPRODUCT(((Recommendations[ImplStatus]="Implemented")+(Recommendations[ImplStatus]="Compensated"))*ISNUMBER(MATCH(Recommendations[Id],H239:AU239,0)))/COUNTIF(H239:AU239,"&lt;&gt;"))</f>
        <v/>
      </c>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6"/>
      <c r="AD239" s="266"/>
      <c r="AE239" s="266"/>
      <c r="AF239" s="266"/>
      <c r="AG239" s="266"/>
      <c r="AH239" s="266"/>
      <c r="AI239" s="266"/>
      <c r="AJ239" s="266"/>
      <c r="AK239" s="266"/>
      <c r="AL239" s="266"/>
      <c r="AM239" s="266"/>
      <c r="AN239" s="266"/>
      <c r="AO239" s="266"/>
      <c r="AP239" s="266"/>
      <c r="AQ239" s="266"/>
      <c r="AR239" s="266"/>
      <c r="AS239" s="266"/>
      <c r="AT239" s="266"/>
      <c r="AU239" s="280"/>
    </row>
    <row r="240" spans="1:47" ht="60" customHeight="1" x14ac:dyDescent="0.35">
      <c r="A240" s="276" t="s">
        <v>6441</v>
      </c>
      <c r="B240" s="254" t="s">
        <v>2675</v>
      </c>
      <c r="C240" s="255" t="s">
        <v>6524</v>
      </c>
      <c r="D240" s="258" t="s">
        <v>6525</v>
      </c>
      <c r="E240" s="259" t="s">
        <v>6042</v>
      </c>
      <c r="F240" s="262" t="s">
        <v>6521</v>
      </c>
      <c r="G240" s="265">
        <f>IF(COUNTIF(H240:AU240,"&lt;&gt;")=0,"",SUMPRODUCT(((Recommendations[ImplStatus]="Implemented")+(Recommendations[ImplStatus]="Compensated"))*ISNUMBER(MATCH(Recommendations[Id],H240:AU240,0)))/COUNTIF(H240:AU240,"&lt;&gt;"))</f>
        <v>0</v>
      </c>
      <c r="H240" s="266" t="s">
        <v>171</v>
      </c>
      <c r="I240" s="266"/>
      <c r="J240" s="266"/>
      <c r="K240" s="266"/>
      <c r="L240" s="266"/>
      <c r="M240" s="266"/>
      <c r="N240" s="266"/>
      <c r="O240" s="266"/>
      <c r="P240" s="266"/>
      <c r="Q240" s="266"/>
      <c r="R240" s="266"/>
      <c r="S240" s="266"/>
      <c r="T240" s="266"/>
      <c r="U240" s="266"/>
      <c r="V240" s="266"/>
      <c r="W240" s="266"/>
      <c r="X240" s="266"/>
      <c r="Y240" s="266"/>
      <c r="Z240" s="266"/>
      <c r="AA240" s="266"/>
      <c r="AB240" s="266"/>
      <c r="AC240" s="266"/>
      <c r="AD240" s="266"/>
      <c r="AE240" s="266"/>
      <c r="AF240" s="266"/>
      <c r="AG240" s="266"/>
      <c r="AH240" s="266"/>
      <c r="AI240" s="266"/>
      <c r="AJ240" s="266"/>
      <c r="AK240" s="266"/>
      <c r="AL240" s="266"/>
      <c r="AM240" s="266"/>
      <c r="AN240" s="266"/>
      <c r="AO240" s="266"/>
      <c r="AP240" s="266"/>
      <c r="AQ240" s="266"/>
      <c r="AR240" s="266"/>
      <c r="AS240" s="266"/>
      <c r="AT240" s="266"/>
      <c r="AU240" s="280"/>
    </row>
    <row r="241" spans="1:47" ht="60" customHeight="1" x14ac:dyDescent="0.35">
      <c r="A241" s="276" t="s">
        <v>6441</v>
      </c>
      <c r="B241" s="254" t="s">
        <v>2675</v>
      </c>
      <c r="C241" s="255" t="s">
        <v>6526</v>
      </c>
      <c r="D241" s="258" t="s">
        <v>6527</v>
      </c>
      <c r="E241" s="259" t="s">
        <v>6042</v>
      </c>
      <c r="F241" s="262" t="s">
        <v>6521</v>
      </c>
      <c r="G241" s="265">
        <f>IF(COUNTIF(H241:AU241,"&lt;&gt;")=0,"",SUMPRODUCT(((Recommendations[ImplStatus]="Implemented")+(Recommendations[ImplStatus]="Compensated"))*ISNUMBER(MATCH(Recommendations[Id],H241:AU241,0)))/COUNTIF(H241:AU241,"&lt;&gt;"))</f>
        <v>0</v>
      </c>
      <c r="H241" s="266" t="s">
        <v>116</v>
      </c>
      <c r="I241" s="266" t="s">
        <v>121</v>
      </c>
      <c r="J241" s="266" t="s">
        <v>126</v>
      </c>
      <c r="K241" s="266" t="s">
        <v>131</v>
      </c>
      <c r="L241" s="266" t="s">
        <v>141</v>
      </c>
      <c r="M241" s="266" t="s">
        <v>424</v>
      </c>
      <c r="N241" s="266" t="s">
        <v>430</v>
      </c>
      <c r="O241" s="266" t="s">
        <v>446</v>
      </c>
      <c r="P241" s="266" t="s">
        <v>457</v>
      </c>
      <c r="Q241" s="266" t="s">
        <v>462</v>
      </c>
      <c r="R241" s="266" t="s">
        <v>467</v>
      </c>
      <c r="S241" s="266" t="s">
        <v>472</v>
      </c>
      <c r="T241" s="266" t="s">
        <v>478</v>
      </c>
      <c r="U241" s="266" t="s">
        <v>535</v>
      </c>
      <c r="V241" s="266" t="s">
        <v>1296</v>
      </c>
      <c r="W241" s="266"/>
      <c r="X241" s="266"/>
      <c r="Y241" s="266"/>
      <c r="Z241" s="266"/>
      <c r="AA241" s="266"/>
      <c r="AB241" s="266"/>
      <c r="AC241" s="266"/>
      <c r="AD241" s="266"/>
      <c r="AE241" s="266"/>
      <c r="AF241" s="266"/>
      <c r="AG241" s="266"/>
      <c r="AH241" s="266"/>
      <c r="AI241" s="266"/>
      <c r="AJ241" s="266"/>
      <c r="AK241" s="266"/>
      <c r="AL241" s="266"/>
      <c r="AM241" s="266"/>
      <c r="AN241" s="266"/>
      <c r="AO241" s="266"/>
      <c r="AP241" s="266"/>
      <c r="AQ241" s="266"/>
      <c r="AR241" s="266"/>
      <c r="AS241" s="266"/>
      <c r="AT241" s="266"/>
      <c r="AU241" s="280"/>
    </row>
    <row r="242" spans="1:47" ht="60" customHeight="1" x14ac:dyDescent="0.35">
      <c r="A242" s="276" t="s">
        <v>6441</v>
      </c>
      <c r="B242" s="254" t="s">
        <v>2675</v>
      </c>
      <c r="C242" s="255" t="s">
        <v>6528</v>
      </c>
      <c r="D242" s="258" t="s">
        <v>6529</v>
      </c>
      <c r="E242" s="259" t="s">
        <v>6042</v>
      </c>
      <c r="F242" s="262" t="s">
        <v>6521</v>
      </c>
      <c r="G242" s="265" t="str">
        <f>IF(COUNTIF(H242:AU242,"&lt;&gt;")=0,"",SUMPRODUCT(((Recommendations[ImplStatus]="Implemented")+(Recommendations[ImplStatus]="Compensated"))*ISNUMBER(MATCH(Recommendations[Id],H242:AU242,0)))/COUNTIF(H242:AU242,"&lt;&gt;"))</f>
        <v/>
      </c>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c r="AH242" s="266"/>
      <c r="AI242" s="266"/>
      <c r="AJ242" s="266"/>
      <c r="AK242" s="266"/>
      <c r="AL242" s="266"/>
      <c r="AM242" s="266"/>
      <c r="AN242" s="266"/>
      <c r="AO242" s="266"/>
      <c r="AP242" s="266"/>
      <c r="AQ242" s="266"/>
      <c r="AR242" s="266"/>
      <c r="AS242" s="266"/>
      <c r="AT242" s="266"/>
      <c r="AU242" s="280"/>
    </row>
    <row r="243" spans="1:47" ht="60" customHeight="1" x14ac:dyDescent="0.35">
      <c r="A243" s="276" t="s">
        <v>6441</v>
      </c>
      <c r="B243" s="254" t="s">
        <v>2675</v>
      </c>
      <c r="C243" s="255" t="s">
        <v>6530</v>
      </c>
      <c r="D243" s="258" t="s">
        <v>6531</v>
      </c>
      <c r="E243" s="259" t="s">
        <v>6042</v>
      </c>
      <c r="F243" s="262" t="s">
        <v>6521</v>
      </c>
      <c r="G243" s="265">
        <f>IF(COUNTIF(H243:AU243,"&lt;&gt;")=0,"",SUMPRODUCT(((Recommendations[ImplStatus]="Implemented")+(Recommendations[ImplStatus]="Compensated"))*ISNUMBER(MATCH(Recommendations[Id],H243:AU243,0)))/COUNTIF(H243:AU243,"&lt;&gt;"))</f>
        <v>0</v>
      </c>
      <c r="H243" s="266" t="s">
        <v>151</v>
      </c>
      <c r="I243" s="266" t="s">
        <v>484</v>
      </c>
      <c r="J243" s="266" t="s">
        <v>541</v>
      </c>
      <c r="K243" s="266" t="s">
        <v>1276</v>
      </c>
      <c r="L243" s="266" t="s">
        <v>1286</v>
      </c>
      <c r="M243" s="266" t="s">
        <v>1292</v>
      </c>
      <c r="N243" s="266"/>
      <c r="O243" s="266"/>
      <c r="P243" s="266"/>
      <c r="Q243" s="266"/>
      <c r="R243" s="266"/>
      <c r="S243" s="266"/>
      <c r="T243" s="266"/>
      <c r="U243" s="266"/>
      <c r="V243" s="266"/>
      <c r="W243" s="266"/>
      <c r="X243" s="266"/>
      <c r="Y243" s="266"/>
      <c r="Z243" s="266"/>
      <c r="AA243" s="266"/>
      <c r="AB243" s="266"/>
      <c r="AC243" s="266"/>
      <c r="AD243" s="266"/>
      <c r="AE243" s="266"/>
      <c r="AF243" s="266"/>
      <c r="AG243" s="266"/>
      <c r="AH243" s="266"/>
      <c r="AI243" s="266"/>
      <c r="AJ243" s="266"/>
      <c r="AK243" s="266"/>
      <c r="AL243" s="266"/>
      <c r="AM243" s="266"/>
      <c r="AN243" s="266"/>
      <c r="AO243" s="266"/>
      <c r="AP243" s="266"/>
      <c r="AQ243" s="266"/>
      <c r="AR243" s="266"/>
      <c r="AS243" s="266"/>
      <c r="AT243" s="266"/>
      <c r="AU243" s="280"/>
    </row>
    <row r="244" spans="1:47" ht="60" customHeight="1" x14ac:dyDescent="0.35">
      <c r="A244" s="276" t="s">
        <v>6441</v>
      </c>
      <c r="B244" s="254" t="s">
        <v>2675</v>
      </c>
      <c r="C244" s="255" t="s">
        <v>6532</v>
      </c>
      <c r="D244" s="258" t="s">
        <v>6533</v>
      </c>
      <c r="E244" s="259" t="s">
        <v>6042</v>
      </c>
      <c r="F244" s="262" t="s">
        <v>6521</v>
      </c>
      <c r="G244" s="265">
        <f>IF(COUNTIF(H244:AU244,"&lt;&gt;")=0,"",SUMPRODUCT(((Recommendations[ImplStatus]="Implemented")+(Recommendations[ImplStatus]="Compensated"))*ISNUMBER(MATCH(Recommendations[Id],H244:AU244,0)))/COUNTIF(H244:AU244,"&lt;&gt;"))</f>
        <v>0</v>
      </c>
      <c r="H244" s="266" t="s">
        <v>548</v>
      </c>
      <c r="I244" s="266" t="s">
        <v>553</v>
      </c>
      <c r="J244" s="266" t="s">
        <v>558</v>
      </c>
      <c r="K244" s="266"/>
      <c r="L244" s="266"/>
      <c r="M244" s="266"/>
      <c r="N244" s="266"/>
      <c r="O244" s="266"/>
      <c r="P244" s="266"/>
      <c r="Q244" s="266"/>
      <c r="R244" s="266"/>
      <c r="S244" s="266"/>
      <c r="T244" s="266"/>
      <c r="U244" s="266"/>
      <c r="V244" s="266"/>
      <c r="W244" s="266"/>
      <c r="X244" s="266"/>
      <c r="Y244" s="266"/>
      <c r="Z244" s="266"/>
      <c r="AA244" s="266"/>
      <c r="AB244" s="266"/>
      <c r="AC244" s="266"/>
      <c r="AD244" s="266"/>
      <c r="AE244" s="266"/>
      <c r="AF244" s="266"/>
      <c r="AG244" s="266"/>
      <c r="AH244" s="266"/>
      <c r="AI244" s="266"/>
      <c r="AJ244" s="266"/>
      <c r="AK244" s="266"/>
      <c r="AL244" s="266"/>
      <c r="AM244" s="266"/>
      <c r="AN244" s="266"/>
      <c r="AO244" s="266"/>
      <c r="AP244" s="266"/>
      <c r="AQ244" s="266"/>
      <c r="AR244" s="266"/>
      <c r="AS244" s="266"/>
      <c r="AT244" s="266"/>
      <c r="AU244" s="280"/>
    </row>
    <row r="245" spans="1:47" ht="60" customHeight="1" x14ac:dyDescent="0.35">
      <c r="A245" s="276" t="s">
        <v>6441</v>
      </c>
      <c r="B245" s="254" t="s">
        <v>2675</v>
      </c>
      <c r="C245" s="255" t="s">
        <v>6534</v>
      </c>
      <c r="D245" s="258" t="s">
        <v>6535</v>
      </c>
      <c r="E245" s="259" t="s">
        <v>6042</v>
      </c>
      <c r="F245" s="262" t="s">
        <v>6521</v>
      </c>
      <c r="G245" s="265">
        <f>IF(COUNTIF(H245:AU245,"&lt;&gt;")=0,"",SUMPRODUCT(((Recommendations[ImplStatus]="Implemented")+(Recommendations[ImplStatus]="Compensated"))*ISNUMBER(MATCH(Recommendations[Id],H245:AU245,0)))/COUNTIF(H245:AU245,"&lt;&gt;"))</f>
        <v>0</v>
      </c>
      <c r="H245" s="266" t="s">
        <v>435</v>
      </c>
      <c r="I245" s="266" t="s">
        <v>509</v>
      </c>
      <c r="J245" s="266"/>
      <c r="K245" s="266"/>
      <c r="L245" s="266"/>
      <c r="M245" s="266"/>
      <c r="N245" s="266"/>
      <c r="O245" s="266"/>
      <c r="P245" s="266"/>
      <c r="Q245" s="266"/>
      <c r="R245" s="266"/>
      <c r="S245" s="266"/>
      <c r="T245" s="266"/>
      <c r="U245" s="266"/>
      <c r="V245" s="266"/>
      <c r="W245" s="266"/>
      <c r="X245" s="266"/>
      <c r="Y245" s="266"/>
      <c r="Z245" s="266"/>
      <c r="AA245" s="266"/>
      <c r="AB245" s="266"/>
      <c r="AC245" s="266"/>
      <c r="AD245" s="266"/>
      <c r="AE245" s="266"/>
      <c r="AF245" s="266"/>
      <c r="AG245" s="266"/>
      <c r="AH245" s="266"/>
      <c r="AI245" s="266"/>
      <c r="AJ245" s="266"/>
      <c r="AK245" s="266"/>
      <c r="AL245" s="266"/>
      <c r="AM245" s="266"/>
      <c r="AN245" s="266"/>
      <c r="AO245" s="266"/>
      <c r="AP245" s="266"/>
      <c r="AQ245" s="266"/>
      <c r="AR245" s="266"/>
      <c r="AS245" s="266"/>
      <c r="AT245" s="266"/>
      <c r="AU245" s="280"/>
    </row>
    <row r="246" spans="1:47" ht="60" customHeight="1" x14ac:dyDescent="0.35">
      <c r="A246" s="276" t="s">
        <v>6441</v>
      </c>
      <c r="B246" s="254" t="s">
        <v>2675</v>
      </c>
      <c r="C246" s="255" t="s">
        <v>6536</v>
      </c>
      <c r="D246" s="258" t="s">
        <v>6537</v>
      </c>
      <c r="E246" s="259" t="s">
        <v>6042</v>
      </c>
      <c r="F246" s="262" t="s">
        <v>6521</v>
      </c>
      <c r="G246" s="265">
        <f>IF(COUNTIF(H246:AU246,"&lt;&gt;")=0,"",SUMPRODUCT(((Recommendations[ImplStatus]="Implemented")+(Recommendations[ImplStatus]="Compensated"))*ISNUMBER(MATCH(Recommendations[Id],H246:AU246,0)))/COUNTIF(H246:AU246,"&lt;&gt;"))</f>
        <v>0</v>
      </c>
      <c r="H246" s="266" t="s">
        <v>91</v>
      </c>
      <c r="I246" s="266" t="s">
        <v>96</v>
      </c>
      <c r="J246" s="266" t="s">
        <v>405</v>
      </c>
      <c r="K246" s="266" t="s">
        <v>411</v>
      </c>
      <c r="L246" s="266" t="s">
        <v>1244</v>
      </c>
      <c r="M246" s="266" t="s">
        <v>1262</v>
      </c>
      <c r="N246" s="266"/>
      <c r="O246" s="266"/>
      <c r="P246" s="266"/>
      <c r="Q246" s="266"/>
      <c r="R246" s="266"/>
      <c r="S246" s="266"/>
      <c r="T246" s="266"/>
      <c r="U246" s="266"/>
      <c r="V246" s="266"/>
      <c r="W246" s="266"/>
      <c r="X246" s="266"/>
      <c r="Y246" s="266"/>
      <c r="Z246" s="266"/>
      <c r="AA246" s="266"/>
      <c r="AB246" s="266"/>
      <c r="AC246" s="266"/>
      <c r="AD246" s="266"/>
      <c r="AE246" s="266"/>
      <c r="AF246" s="266"/>
      <c r="AG246" s="266"/>
      <c r="AH246" s="266"/>
      <c r="AI246" s="266"/>
      <c r="AJ246" s="266"/>
      <c r="AK246" s="266"/>
      <c r="AL246" s="266"/>
      <c r="AM246" s="266"/>
      <c r="AN246" s="266"/>
      <c r="AO246" s="266"/>
      <c r="AP246" s="266"/>
      <c r="AQ246" s="266"/>
      <c r="AR246" s="266"/>
      <c r="AS246" s="266"/>
      <c r="AT246" s="266"/>
      <c r="AU246" s="280"/>
    </row>
    <row r="247" spans="1:47" ht="60" customHeight="1" x14ac:dyDescent="0.35">
      <c r="A247" s="276" t="s">
        <v>6441</v>
      </c>
      <c r="B247" s="254" t="s">
        <v>2675</v>
      </c>
      <c r="C247" s="255" t="s">
        <v>6538</v>
      </c>
      <c r="D247" s="258" t="s">
        <v>6539</v>
      </c>
      <c r="E247" s="259" t="s">
        <v>6042</v>
      </c>
      <c r="F247" s="262" t="s">
        <v>6521</v>
      </c>
      <c r="G247" s="265" t="str">
        <f>IF(COUNTIF(H247:AU247,"&lt;&gt;")=0,"",SUMPRODUCT(((Recommendations[ImplStatus]="Implemented")+(Recommendations[ImplStatus]="Compensated"))*ISNUMBER(MATCH(Recommendations[Id],H247:AU247,0)))/COUNTIF(H247:AU247,"&lt;&gt;"))</f>
        <v/>
      </c>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80"/>
    </row>
    <row r="248" spans="1:47" ht="60" customHeight="1" x14ac:dyDescent="0.35">
      <c r="A248" s="276" t="s">
        <v>6441</v>
      </c>
      <c r="B248" s="254" t="s">
        <v>2675</v>
      </c>
      <c r="C248" s="255" t="s">
        <v>6540</v>
      </c>
      <c r="D248" s="258" t="s">
        <v>6541</v>
      </c>
      <c r="E248" s="259" t="s">
        <v>6071</v>
      </c>
      <c r="F248" s="262" t="s">
        <v>6521</v>
      </c>
      <c r="G248" s="265">
        <f>IF(COUNTIF(H248:AU248,"&lt;&gt;")=0,"",SUMPRODUCT(((Recommendations[ImplStatus]="Implemented")+(Recommendations[ImplStatus]="Compensated"))*ISNUMBER(MATCH(Recommendations[Id],H248:AU248,0)))/COUNTIF(H248:AU248,"&lt;&gt;"))</f>
        <v>0</v>
      </c>
      <c r="H248" s="266" t="s">
        <v>610</v>
      </c>
      <c r="I248" s="266" t="s">
        <v>615</v>
      </c>
      <c r="J248" s="266" t="s">
        <v>621</v>
      </c>
      <c r="K248" s="266" t="s">
        <v>626</v>
      </c>
      <c r="L248" s="266" t="s">
        <v>631</v>
      </c>
      <c r="M248" s="266" t="s">
        <v>636</v>
      </c>
      <c r="N248" s="266" t="s">
        <v>642</v>
      </c>
      <c r="O248" s="266" t="s">
        <v>655</v>
      </c>
      <c r="P248" s="266" t="s">
        <v>666</v>
      </c>
      <c r="Q248" s="266" t="s">
        <v>671</v>
      </c>
      <c r="R248" s="266" t="s">
        <v>682</v>
      </c>
      <c r="S248" s="266" t="s">
        <v>688</v>
      </c>
      <c r="T248" s="266" t="s">
        <v>694</v>
      </c>
      <c r="U248" s="266" t="s">
        <v>705</v>
      </c>
      <c r="V248" s="266" t="s">
        <v>710</v>
      </c>
      <c r="W248" s="266" t="s">
        <v>715</v>
      </c>
      <c r="X248" s="266" t="s">
        <v>720</v>
      </c>
      <c r="Y248" s="266" t="s">
        <v>725</v>
      </c>
      <c r="Z248" s="266" t="s">
        <v>730</v>
      </c>
      <c r="AA248" s="266" t="s">
        <v>736</v>
      </c>
      <c r="AB248" s="266" t="s">
        <v>741</v>
      </c>
      <c r="AC248" s="266" t="s">
        <v>746</v>
      </c>
      <c r="AD248" s="266" t="s">
        <v>751</v>
      </c>
      <c r="AE248" s="266" t="s">
        <v>756</v>
      </c>
      <c r="AF248" s="266" t="s">
        <v>761</v>
      </c>
      <c r="AG248" s="266" t="s">
        <v>766</v>
      </c>
      <c r="AH248" s="266" t="s">
        <v>771</v>
      </c>
      <c r="AI248" s="266" t="s">
        <v>776</v>
      </c>
      <c r="AJ248" s="266" t="s">
        <v>781</v>
      </c>
      <c r="AK248" s="266" t="s">
        <v>786</v>
      </c>
      <c r="AL248" s="266" t="s">
        <v>791</v>
      </c>
      <c r="AM248" s="266" t="s">
        <v>796</v>
      </c>
      <c r="AN248" s="266" t="s">
        <v>801</v>
      </c>
      <c r="AO248" s="266" t="s">
        <v>806</v>
      </c>
      <c r="AP248" s="266" t="s">
        <v>811</v>
      </c>
      <c r="AQ248" s="266" t="s">
        <v>816</v>
      </c>
      <c r="AR248" s="266" t="s">
        <v>821</v>
      </c>
      <c r="AS248" s="266" t="s">
        <v>826</v>
      </c>
      <c r="AT248" s="266" t="s">
        <v>831</v>
      </c>
      <c r="AU248" s="280" t="s">
        <v>836</v>
      </c>
    </row>
    <row r="249" spans="1:47" ht="60" customHeight="1" x14ac:dyDescent="0.35">
      <c r="A249" s="276" t="s">
        <v>6441</v>
      </c>
      <c r="B249" s="254" t="s">
        <v>2675</v>
      </c>
      <c r="C249" s="255" t="s">
        <v>6542</v>
      </c>
      <c r="D249" s="258" t="s">
        <v>6543</v>
      </c>
      <c r="E249" s="259" t="s">
        <v>6071</v>
      </c>
      <c r="F249" s="262" t="s">
        <v>6544</v>
      </c>
      <c r="G249" s="265">
        <f>IF(COUNTIF(H249:AU249,"&lt;&gt;")=0,"",SUMPRODUCT(((Recommendations[ImplStatus]="Implemented")+(Recommendations[ImplStatus]="Compensated"))*ISNUMBER(MATCH(Recommendations[Id],H249:AU249,0)))/COUNTIF(H249:AU249,"&lt;&gt;"))</f>
        <v>0</v>
      </c>
      <c r="H249" s="266" t="s">
        <v>522</v>
      </c>
      <c r="I249" s="266"/>
      <c r="J249" s="266"/>
      <c r="K249" s="266"/>
      <c r="L249" s="266"/>
      <c r="M249" s="266"/>
      <c r="N249" s="266"/>
      <c r="O249" s="266"/>
      <c r="P249" s="266"/>
      <c r="Q249" s="266"/>
      <c r="R249" s="266"/>
      <c r="S249" s="266"/>
      <c r="T249" s="266"/>
      <c r="U249" s="266"/>
      <c r="V249" s="266"/>
      <c r="W249" s="266"/>
      <c r="X249" s="266"/>
      <c r="Y249" s="266"/>
      <c r="Z249" s="266"/>
      <c r="AA249" s="266"/>
      <c r="AB249" s="266"/>
      <c r="AC249" s="266"/>
      <c r="AD249" s="266"/>
      <c r="AE249" s="266"/>
      <c r="AF249" s="266"/>
      <c r="AG249" s="266"/>
      <c r="AH249" s="266"/>
      <c r="AI249" s="266"/>
      <c r="AJ249" s="266"/>
      <c r="AK249" s="266"/>
      <c r="AL249" s="266"/>
      <c r="AM249" s="266"/>
      <c r="AN249" s="266"/>
      <c r="AO249" s="266"/>
      <c r="AP249" s="266"/>
      <c r="AQ249" s="266"/>
      <c r="AR249" s="266"/>
      <c r="AS249" s="266"/>
      <c r="AT249" s="266"/>
      <c r="AU249" s="280"/>
    </row>
    <row r="250" spans="1:47" ht="60" customHeight="1" x14ac:dyDescent="0.35">
      <c r="A250" s="276" t="s">
        <v>6441</v>
      </c>
      <c r="B250" s="254" t="s">
        <v>2675</v>
      </c>
      <c r="C250" s="255" t="s">
        <v>6545</v>
      </c>
      <c r="D250" s="258" t="s">
        <v>6546</v>
      </c>
      <c r="E250" s="259" t="s">
        <v>6071</v>
      </c>
      <c r="F250" s="262" t="s">
        <v>6544</v>
      </c>
      <c r="G250" s="265" t="str">
        <f>IF(COUNTIF(H250:AU250,"&lt;&gt;")=0,"",SUMPRODUCT(((Recommendations[ImplStatus]="Implemented")+(Recommendations[ImplStatus]="Compensated"))*ISNUMBER(MATCH(Recommendations[Id],H250:AU250,0)))/COUNTIF(H250:AU250,"&lt;&gt;"))</f>
        <v/>
      </c>
      <c r="H250" s="266"/>
      <c r="I250" s="266"/>
      <c r="J250" s="266"/>
      <c r="K250" s="266"/>
      <c r="L250" s="266"/>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c r="AH250" s="266"/>
      <c r="AI250" s="266"/>
      <c r="AJ250" s="266"/>
      <c r="AK250" s="266"/>
      <c r="AL250" s="266"/>
      <c r="AM250" s="266"/>
      <c r="AN250" s="266"/>
      <c r="AO250" s="266"/>
      <c r="AP250" s="266"/>
      <c r="AQ250" s="266"/>
      <c r="AR250" s="266"/>
      <c r="AS250" s="266"/>
      <c r="AT250" s="266"/>
      <c r="AU250" s="280"/>
    </row>
    <row r="251" spans="1:47" ht="60" customHeight="1" outlineLevel="2" x14ac:dyDescent="0.35">
      <c r="A251" s="275" t="s">
        <v>6441</v>
      </c>
      <c r="B251" s="253" t="s">
        <v>6547</v>
      </c>
      <c r="C251" s="253"/>
      <c r="D251" s="257"/>
      <c r="E251" s="253"/>
      <c r="F251" s="261"/>
      <c r="G251" s="264" t="str">
        <f>IF(COUNTIF(H251:AU251,"&lt;&gt;")=0,"",SUMPRODUCT(((Recommendations[ImplStatus]="Implemented")+(Recommendations[ImplStatus]="Compensated"))*ISNUMBER(MATCH(Recommendations[Id],H251:AU251,0)))/COUNTIF(H251:AU251,"&lt;&gt;"))</f>
        <v/>
      </c>
      <c r="H251" s="261"/>
      <c r="I251" s="261"/>
      <c r="J251" s="261"/>
      <c r="K251" s="261"/>
      <c r="L251" s="261"/>
      <c r="M251" s="261"/>
      <c r="N251" s="261"/>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61"/>
      <c r="AL251" s="261"/>
      <c r="AM251" s="261"/>
      <c r="AN251" s="261"/>
      <c r="AO251" s="261"/>
      <c r="AP251" s="261"/>
      <c r="AQ251" s="261"/>
      <c r="AR251" s="261"/>
      <c r="AS251" s="261"/>
      <c r="AT251" s="261"/>
      <c r="AU251" s="279"/>
    </row>
    <row r="252" spans="1:47" ht="60" customHeight="1" x14ac:dyDescent="0.35">
      <c r="A252" s="276" t="s">
        <v>6441</v>
      </c>
      <c r="B252" s="254" t="s">
        <v>6547</v>
      </c>
      <c r="C252" s="255" t="s">
        <v>6548</v>
      </c>
      <c r="D252" s="258" t="s">
        <v>6549</v>
      </c>
      <c r="E252" s="259" t="s">
        <v>6138</v>
      </c>
      <c r="F252" s="262" t="s">
        <v>6550</v>
      </c>
      <c r="G252" s="265" t="str">
        <f>IF(COUNTIF(H252:AU252,"&lt;&gt;")=0,"",SUMPRODUCT(((Recommendations[ImplStatus]="Implemented")+(Recommendations[ImplStatus]="Compensated"))*ISNUMBER(MATCH(Recommendations[Id],H252:AU252,0)))/COUNTIF(H252:AU252,"&lt;&gt;"))</f>
        <v/>
      </c>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6"/>
      <c r="AD252" s="266"/>
      <c r="AE252" s="266"/>
      <c r="AF252" s="266"/>
      <c r="AG252" s="266"/>
      <c r="AH252" s="266"/>
      <c r="AI252" s="266"/>
      <c r="AJ252" s="266"/>
      <c r="AK252" s="266"/>
      <c r="AL252" s="266"/>
      <c r="AM252" s="266"/>
      <c r="AN252" s="266"/>
      <c r="AO252" s="266"/>
      <c r="AP252" s="266"/>
      <c r="AQ252" s="266"/>
      <c r="AR252" s="266"/>
      <c r="AS252" s="266"/>
      <c r="AT252" s="266"/>
      <c r="AU252" s="280"/>
    </row>
    <row r="253" spans="1:47" ht="60" customHeight="1" x14ac:dyDescent="0.35">
      <c r="A253" s="276" t="s">
        <v>6441</v>
      </c>
      <c r="B253" s="254" t="s">
        <v>6547</v>
      </c>
      <c r="C253" s="255" t="s">
        <v>6551</v>
      </c>
      <c r="D253" s="258" t="s">
        <v>6552</v>
      </c>
      <c r="E253" s="259" t="s">
        <v>6138</v>
      </c>
      <c r="F253" s="262" t="s">
        <v>6550</v>
      </c>
      <c r="G253" s="265" t="str">
        <f>IF(COUNTIF(H253:AU253,"&lt;&gt;")=0,"",SUMPRODUCT(((Recommendations[ImplStatus]="Implemented")+(Recommendations[ImplStatus]="Compensated"))*ISNUMBER(MATCH(Recommendations[Id],H253:AU253,0)))/COUNTIF(H253:AU253,"&lt;&gt;"))</f>
        <v/>
      </c>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s="266"/>
      <c r="AG253" s="266"/>
      <c r="AH253" s="266"/>
      <c r="AI253" s="266"/>
      <c r="AJ253" s="266"/>
      <c r="AK253" s="266"/>
      <c r="AL253" s="266"/>
      <c r="AM253" s="266"/>
      <c r="AN253" s="266"/>
      <c r="AO253" s="266"/>
      <c r="AP253" s="266"/>
      <c r="AQ253" s="266"/>
      <c r="AR253" s="266"/>
      <c r="AS253" s="266"/>
      <c r="AT253" s="266"/>
      <c r="AU253" s="280"/>
    </row>
    <row r="254" spans="1:47" ht="60" customHeight="1" x14ac:dyDescent="0.35">
      <c r="A254" s="276" t="s">
        <v>6441</v>
      </c>
      <c r="B254" s="254" t="s">
        <v>6547</v>
      </c>
      <c r="C254" s="255" t="s">
        <v>6553</v>
      </c>
      <c r="D254" s="258" t="s">
        <v>6554</v>
      </c>
      <c r="E254" s="259" t="s">
        <v>6138</v>
      </c>
      <c r="F254" s="262" t="s">
        <v>6550</v>
      </c>
      <c r="G254" s="265" t="str">
        <f>IF(COUNTIF(H254:AU254,"&lt;&gt;")=0,"",SUMPRODUCT(((Recommendations[ImplStatus]="Implemented")+(Recommendations[ImplStatus]="Compensated"))*ISNUMBER(MATCH(Recommendations[Id],H254:AU254,0)))/COUNTIF(H254:AU254,"&lt;&gt;"))</f>
        <v/>
      </c>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6"/>
      <c r="AD254" s="266"/>
      <c r="AE254" s="266"/>
      <c r="AF254" s="266"/>
      <c r="AG254" s="266"/>
      <c r="AH254" s="266"/>
      <c r="AI254" s="266"/>
      <c r="AJ254" s="266"/>
      <c r="AK254" s="266"/>
      <c r="AL254" s="266"/>
      <c r="AM254" s="266"/>
      <c r="AN254" s="266"/>
      <c r="AO254" s="266"/>
      <c r="AP254" s="266"/>
      <c r="AQ254" s="266"/>
      <c r="AR254" s="266"/>
      <c r="AS254" s="266"/>
      <c r="AT254" s="266"/>
      <c r="AU254" s="280"/>
    </row>
    <row r="255" spans="1:47" ht="60" customHeight="1" x14ac:dyDescent="0.35">
      <c r="A255" s="276" t="s">
        <v>6441</v>
      </c>
      <c r="B255" s="254" t="s">
        <v>6547</v>
      </c>
      <c r="C255" s="255" t="s">
        <v>6555</v>
      </c>
      <c r="D255" s="258" t="s">
        <v>6556</v>
      </c>
      <c r="E255" s="259" t="s">
        <v>6138</v>
      </c>
      <c r="F255" s="262" t="s">
        <v>6550</v>
      </c>
      <c r="G255" s="265" t="str">
        <f>IF(COUNTIF(H255:AU255,"&lt;&gt;")=0,"",SUMPRODUCT(((Recommendations[ImplStatus]="Implemented")+(Recommendations[ImplStatus]="Compensated"))*ISNUMBER(MATCH(Recommendations[Id],H255:AU255,0)))/COUNTIF(H255:AU255,"&lt;&gt;"))</f>
        <v/>
      </c>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E255" s="266"/>
      <c r="AF255" s="266"/>
      <c r="AG255" s="266"/>
      <c r="AH255" s="266"/>
      <c r="AI255" s="266"/>
      <c r="AJ255" s="266"/>
      <c r="AK255" s="266"/>
      <c r="AL255" s="266"/>
      <c r="AM255" s="266"/>
      <c r="AN255" s="266"/>
      <c r="AO255" s="266"/>
      <c r="AP255" s="266"/>
      <c r="AQ255" s="266"/>
      <c r="AR255" s="266"/>
      <c r="AS255" s="266"/>
      <c r="AT255" s="266"/>
      <c r="AU255" s="280"/>
    </row>
    <row r="256" spans="1:47" ht="60" customHeight="1" x14ac:dyDescent="0.35">
      <c r="A256" s="276" t="s">
        <v>6441</v>
      </c>
      <c r="B256" s="254" t="s">
        <v>6547</v>
      </c>
      <c r="C256" s="255" t="s">
        <v>6557</v>
      </c>
      <c r="D256" s="258" t="s">
        <v>6558</v>
      </c>
      <c r="E256" s="259" t="s">
        <v>6138</v>
      </c>
      <c r="F256" s="262" t="s">
        <v>6550</v>
      </c>
      <c r="G256" s="265" t="str">
        <f>IF(COUNTIF(H256:AU256,"&lt;&gt;")=0,"",SUMPRODUCT(((Recommendations[ImplStatus]="Implemented")+(Recommendations[ImplStatus]="Compensated"))*ISNUMBER(MATCH(Recommendations[Id],H256:AU256,0)))/COUNTIF(H256:AU256,"&lt;&gt;"))</f>
        <v/>
      </c>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c r="AH256" s="266"/>
      <c r="AI256" s="266"/>
      <c r="AJ256" s="266"/>
      <c r="AK256" s="266"/>
      <c r="AL256" s="266"/>
      <c r="AM256" s="266"/>
      <c r="AN256" s="266"/>
      <c r="AO256" s="266"/>
      <c r="AP256" s="266"/>
      <c r="AQ256" s="266"/>
      <c r="AR256" s="266"/>
      <c r="AS256" s="266"/>
      <c r="AT256" s="266"/>
      <c r="AU256" s="280"/>
    </row>
    <row r="257" spans="1:47" ht="60" customHeight="1" x14ac:dyDescent="0.35">
      <c r="A257" s="276" t="s">
        <v>6441</v>
      </c>
      <c r="B257" s="254" t="s">
        <v>6547</v>
      </c>
      <c r="C257" s="255" t="s">
        <v>6559</v>
      </c>
      <c r="D257" s="258" t="s">
        <v>6560</v>
      </c>
      <c r="E257" s="259" t="s">
        <v>6042</v>
      </c>
      <c r="F257" s="262" t="s">
        <v>6550</v>
      </c>
      <c r="G257" s="265" t="str">
        <f>IF(COUNTIF(H257:AU257,"&lt;&gt;")=0,"",SUMPRODUCT(((Recommendations[ImplStatus]="Implemented")+(Recommendations[ImplStatus]="Compensated"))*ISNUMBER(MATCH(Recommendations[Id],H257:AU257,0)))/COUNTIF(H257:AU257,"&lt;&gt;"))</f>
        <v/>
      </c>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266"/>
      <c r="AI257" s="266"/>
      <c r="AJ257" s="266"/>
      <c r="AK257" s="266"/>
      <c r="AL257" s="266"/>
      <c r="AM257" s="266"/>
      <c r="AN257" s="266"/>
      <c r="AO257" s="266"/>
      <c r="AP257" s="266"/>
      <c r="AQ257" s="266"/>
      <c r="AR257" s="266"/>
      <c r="AS257" s="266"/>
      <c r="AT257" s="266"/>
      <c r="AU257" s="280"/>
    </row>
    <row r="258" spans="1:47" ht="60" customHeight="1" x14ac:dyDescent="0.35">
      <c r="A258" s="276" t="s">
        <v>6441</v>
      </c>
      <c r="B258" s="254" t="s">
        <v>6547</v>
      </c>
      <c r="C258" s="255" t="s">
        <v>6561</v>
      </c>
      <c r="D258" s="258" t="s">
        <v>6562</v>
      </c>
      <c r="E258" s="259" t="s">
        <v>6042</v>
      </c>
      <c r="F258" s="262" t="s">
        <v>6550</v>
      </c>
      <c r="G258" s="265" t="str">
        <f>IF(COUNTIF(H258:AU258,"&lt;&gt;")=0,"",SUMPRODUCT(((Recommendations[ImplStatus]="Implemented")+(Recommendations[ImplStatus]="Compensated"))*ISNUMBER(MATCH(Recommendations[Id],H258:AU258,0)))/COUNTIF(H258:AU258,"&lt;&gt;"))</f>
        <v/>
      </c>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c r="AH258" s="266"/>
      <c r="AI258" s="266"/>
      <c r="AJ258" s="266"/>
      <c r="AK258" s="266"/>
      <c r="AL258" s="266"/>
      <c r="AM258" s="266"/>
      <c r="AN258" s="266"/>
      <c r="AO258" s="266"/>
      <c r="AP258" s="266"/>
      <c r="AQ258" s="266"/>
      <c r="AR258" s="266"/>
      <c r="AS258" s="266"/>
      <c r="AT258" s="266"/>
      <c r="AU258" s="280"/>
    </row>
    <row r="259" spans="1:47" ht="60" customHeight="1" x14ac:dyDescent="0.35">
      <c r="A259" s="276" t="s">
        <v>6441</v>
      </c>
      <c r="B259" s="254" t="s">
        <v>6547</v>
      </c>
      <c r="C259" s="255" t="s">
        <v>6563</v>
      </c>
      <c r="D259" s="258" t="s">
        <v>6564</v>
      </c>
      <c r="E259" s="259" t="s">
        <v>6042</v>
      </c>
      <c r="F259" s="262" t="s">
        <v>6550</v>
      </c>
      <c r="G259" s="265" t="str">
        <f>IF(COUNTIF(H259:AU259,"&lt;&gt;")=0,"",SUMPRODUCT(((Recommendations[ImplStatus]="Implemented")+(Recommendations[ImplStatus]="Compensated"))*ISNUMBER(MATCH(Recommendations[Id],H259:AU259,0)))/COUNTIF(H259:AU259,"&lt;&gt;"))</f>
        <v/>
      </c>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6"/>
      <c r="AD259" s="266"/>
      <c r="AE259" s="266"/>
      <c r="AF259" s="266"/>
      <c r="AG259" s="266"/>
      <c r="AH259" s="266"/>
      <c r="AI259" s="266"/>
      <c r="AJ259" s="266"/>
      <c r="AK259" s="266"/>
      <c r="AL259" s="266"/>
      <c r="AM259" s="266"/>
      <c r="AN259" s="266"/>
      <c r="AO259" s="266"/>
      <c r="AP259" s="266"/>
      <c r="AQ259" s="266"/>
      <c r="AR259" s="266"/>
      <c r="AS259" s="266"/>
      <c r="AT259" s="266"/>
      <c r="AU259" s="280"/>
    </row>
    <row r="260" spans="1:47" ht="60" customHeight="1" x14ac:dyDescent="0.35">
      <c r="A260" s="276" t="s">
        <v>6441</v>
      </c>
      <c r="B260" s="254" t="s">
        <v>6547</v>
      </c>
      <c r="C260" s="255" t="s">
        <v>6565</v>
      </c>
      <c r="D260" s="258" t="s">
        <v>6566</v>
      </c>
      <c r="E260" s="259" t="s">
        <v>6042</v>
      </c>
      <c r="F260" s="262" t="s">
        <v>6550</v>
      </c>
      <c r="G260" s="265" t="str">
        <f>IF(COUNTIF(H260:AU260,"&lt;&gt;")=0,"",SUMPRODUCT(((Recommendations[ImplStatus]="Implemented")+(Recommendations[ImplStatus]="Compensated"))*ISNUMBER(MATCH(Recommendations[Id],H260:AU260,0)))/COUNTIF(H260:AU260,"&lt;&gt;"))</f>
        <v/>
      </c>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6"/>
      <c r="AD260" s="266"/>
      <c r="AE260" s="266"/>
      <c r="AF260" s="266"/>
      <c r="AG260" s="266"/>
      <c r="AH260" s="266"/>
      <c r="AI260" s="266"/>
      <c r="AJ260" s="266"/>
      <c r="AK260" s="266"/>
      <c r="AL260" s="266"/>
      <c r="AM260" s="266"/>
      <c r="AN260" s="266"/>
      <c r="AO260" s="266"/>
      <c r="AP260" s="266"/>
      <c r="AQ260" s="266"/>
      <c r="AR260" s="266"/>
      <c r="AS260" s="266"/>
      <c r="AT260" s="266"/>
      <c r="AU260" s="280"/>
    </row>
    <row r="261" spans="1:47" ht="60" customHeight="1" x14ac:dyDescent="0.35">
      <c r="A261" s="276" t="s">
        <v>6441</v>
      </c>
      <c r="B261" s="254" t="s">
        <v>6547</v>
      </c>
      <c r="C261" s="255" t="s">
        <v>6567</v>
      </c>
      <c r="D261" s="258" t="s">
        <v>6568</v>
      </c>
      <c r="E261" s="259" t="s">
        <v>6186</v>
      </c>
      <c r="F261" s="262" t="s">
        <v>6550</v>
      </c>
      <c r="G261" s="265" t="str">
        <f>IF(COUNTIF(H261:AU261,"&lt;&gt;")=0,"",SUMPRODUCT(((Recommendations[ImplStatus]="Implemented")+(Recommendations[ImplStatus]="Compensated"))*ISNUMBER(MATCH(Recommendations[Id],H261:AU261,0)))/COUNTIF(H261:AU261,"&lt;&gt;"))</f>
        <v/>
      </c>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6"/>
      <c r="AD261" s="266"/>
      <c r="AE261" s="266"/>
      <c r="AF261" s="266"/>
      <c r="AG261" s="266"/>
      <c r="AH261" s="266"/>
      <c r="AI261" s="266"/>
      <c r="AJ261" s="266"/>
      <c r="AK261" s="266"/>
      <c r="AL261" s="266"/>
      <c r="AM261" s="266"/>
      <c r="AN261" s="266"/>
      <c r="AO261" s="266"/>
      <c r="AP261" s="266"/>
      <c r="AQ261" s="266"/>
      <c r="AR261" s="266"/>
      <c r="AS261" s="266"/>
      <c r="AT261" s="266"/>
      <c r="AU261" s="280"/>
    </row>
    <row r="262" spans="1:47" ht="60" customHeight="1" x14ac:dyDescent="0.35">
      <c r="A262" s="276" t="s">
        <v>6441</v>
      </c>
      <c r="B262" s="254" t="s">
        <v>6547</v>
      </c>
      <c r="C262" s="255" t="s">
        <v>6569</v>
      </c>
      <c r="D262" s="258" t="s">
        <v>6570</v>
      </c>
      <c r="E262" s="259" t="s">
        <v>6186</v>
      </c>
      <c r="F262" s="262" t="s">
        <v>6550</v>
      </c>
      <c r="G262" s="265" t="str">
        <f>IF(COUNTIF(H262:AU262,"&lt;&gt;")=0,"",SUMPRODUCT(((Recommendations[ImplStatus]="Implemented")+(Recommendations[ImplStatus]="Compensated"))*ISNUMBER(MATCH(Recommendations[Id],H262:AU262,0)))/COUNTIF(H262:AU262,"&lt;&gt;"))</f>
        <v/>
      </c>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6"/>
      <c r="AD262" s="266"/>
      <c r="AE262" s="266"/>
      <c r="AF262" s="266"/>
      <c r="AG262" s="266"/>
      <c r="AH262" s="266"/>
      <c r="AI262" s="266"/>
      <c r="AJ262" s="266"/>
      <c r="AK262" s="266"/>
      <c r="AL262" s="266"/>
      <c r="AM262" s="266"/>
      <c r="AN262" s="266"/>
      <c r="AO262" s="266"/>
      <c r="AP262" s="266"/>
      <c r="AQ262" s="266"/>
      <c r="AR262" s="266"/>
      <c r="AS262" s="266"/>
      <c r="AT262" s="266"/>
      <c r="AU262" s="280"/>
    </row>
    <row r="263" spans="1:47" ht="60" customHeight="1" x14ac:dyDescent="0.35">
      <c r="A263" s="276" t="s">
        <v>6441</v>
      </c>
      <c r="B263" s="254" t="s">
        <v>6547</v>
      </c>
      <c r="C263" s="255" t="s">
        <v>6571</v>
      </c>
      <c r="D263" s="258" t="s">
        <v>6572</v>
      </c>
      <c r="E263" s="259" t="s">
        <v>6186</v>
      </c>
      <c r="F263" s="262" t="s">
        <v>6550</v>
      </c>
      <c r="G263" s="265" t="str">
        <f>IF(COUNTIF(H263:AU263,"&lt;&gt;")=0,"",SUMPRODUCT(((Recommendations[ImplStatus]="Implemented")+(Recommendations[ImplStatus]="Compensated"))*ISNUMBER(MATCH(Recommendations[Id],H263:AU263,0)))/COUNTIF(H263:AU263,"&lt;&gt;"))</f>
        <v/>
      </c>
      <c r="H263" s="266"/>
      <c r="I263" s="266"/>
      <c r="J263" s="266"/>
      <c r="K263" s="266"/>
      <c r="L263" s="266"/>
      <c r="M263" s="266"/>
      <c r="N263" s="266"/>
      <c r="O263" s="266"/>
      <c r="P263" s="266"/>
      <c r="Q263" s="266"/>
      <c r="R263" s="266"/>
      <c r="S263" s="266"/>
      <c r="T263" s="266"/>
      <c r="U263" s="266"/>
      <c r="V263" s="266"/>
      <c r="W263" s="266"/>
      <c r="X263" s="266"/>
      <c r="Y263" s="266"/>
      <c r="Z263" s="266"/>
      <c r="AA263" s="266"/>
      <c r="AB263" s="266"/>
      <c r="AC263" s="266"/>
      <c r="AD263" s="266"/>
      <c r="AE263" s="266"/>
      <c r="AF263" s="266"/>
      <c r="AG263" s="266"/>
      <c r="AH263" s="266"/>
      <c r="AI263" s="266"/>
      <c r="AJ263" s="266"/>
      <c r="AK263" s="266"/>
      <c r="AL263" s="266"/>
      <c r="AM263" s="266"/>
      <c r="AN263" s="266"/>
      <c r="AO263" s="266"/>
      <c r="AP263" s="266"/>
      <c r="AQ263" s="266"/>
      <c r="AR263" s="266"/>
      <c r="AS263" s="266"/>
      <c r="AT263" s="266"/>
      <c r="AU263" s="280"/>
    </row>
    <row r="264" spans="1:47" ht="60" customHeight="1" outlineLevel="2" x14ac:dyDescent="0.35">
      <c r="A264" s="275" t="s">
        <v>6441</v>
      </c>
      <c r="B264" s="253" t="s">
        <v>6573</v>
      </c>
      <c r="C264" s="253"/>
      <c r="D264" s="257"/>
      <c r="E264" s="253"/>
      <c r="F264" s="261"/>
      <c r="G264" s="264" t="str">
        <f>IF(COUNTIF(H264:AU264,"&lt;&gt;")=0,"",SUMPRODUCT(((Recommendations[ImplStatus]="Implemented")+(Recommendations[ImplStatus]="Compensated"))*ISNUMBER(MATCH(Recommendations[Id],H264:AU264,0)))/COUNTIF(H264:AU264,"&lt;&gt;"))</f>
        <v/>
      </c>
      <c r="H264" s="261"/>
      <c r="I264" s="261"/>
      <c r="J264" s="261"/>
      <c r="K264" s="261"/>
      <c r="L264" s="261"/>
      <c r="M264" s="261"/>
      <c r="N264" s="261"/>
      <c r="O264" s="261"/>
      <c r="P264" s="261"/>
      <c r="Q264" s="261"/>
      <c r="R264" s="261"/>
      <c r="S264" s="261"/>
      <c r="T264" s="261"/>
      <c r="U264" s="261"/>
      <c r="V264" s="261"/>
      <c r="W264" s="261"/>
      <c r="X264" s="261"/>
      <c r="Y264" s="261"/>
      <c r="Z264" s="261"/>
      <c r="AA264" s="261"/>
      <c r="AB264" s="261"/>
      <c r="AC264" s="261"/>
      <c r="AD264" s="261"/>
      <c r="AE264" s="261"/>
      <c r="AF264" s="261"/>
      <c r="AG264" s="261"/>
      <c r="AH264" s="261"/>
      <c r="AI264" s="261"/>
      <c r="AJ264" s="261"/>
      <c r="AK264" s="261"/>
      <c r="AL264" s="261"/>
      <c r="AM264" s="261"/>
      <c r="AN264" s="261"/>
      <c r="AO264" s="261"/>
      <c r="AP264" s="261"/>
      <c r="AQ264" s="261"/>
      <c r="AR264" s="261"/>
      <c r="AS264" s="261"/>
      <c r="AT264" s="261"/>
      <c r="AU264" s="279"/>
    </row>
    <row r="265" spans="1:47" ht="60" customHeight="1" x14ac:dyDescent="0.35">
      <c r="A265" s="276" t="s">
        <v>6441</v>
      </c>
      <c r="B265" s="254" t="s">
        <v>6573</v>
      </c>
      <c r="C265" s="255" t="s">
        <v>6574</v>
      </c>
      <c r="D265" s="258" t="s">
        <v>6575</v>
      </c>
      <c r="E265" s="259" t="s">
        <v>6071</v>
      </c>
      <c r="F265" s="262" t="s">
        <v>6576</v>
      </c>
      <c r="G265" s="265" t="str">
        <f>IF(COUNTIF(H265:AU265,"&lt;&gt;")=0,"",SUMPRODUCT(((Recommendations[ImplStatus]="Implemented")+(Recommendations[ImplStatus]="Compensated"))*ISNUMBER(MATCH(Recommendations[Id],H265:AU265,0)))/COUNTIF(H265:AU265,"&lt;&gt;"))</f>
        <v/>
      </c>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6"/>
      <c r="AD265" s="266"/>
      <c r="AE265" s="266"/>
      <c r="AF265" s="266"/>
      <c r="AG265" s="266"/>
      <c r="AH265" s="266"/>
      <c r="AI265" s="266"/>
      <c r="AJ265" s="266"/>
      <c r="AK265" s="266"/>
      <c r="AL265" s="266"/>
      <c r="AM265" s="266"/>
      <c r="AN265" s="266"/>
      <c r="AO265" s="266"/>
      <c r="AP265" s="266"/>
      <c r="AQ265" s="266"/>
      <c r="AR265" s="266"/>
      <c r="AS265" s="266"/>
      <c r="AT265" s="266"/>
      <c r="AU265" s="280"/>
    </row>
    <row r="266" spans="1:47" ht="60" customHeight="1" x14ac:dyDescent="0.35">
      <c r="A266" s="276" t="s">
        <v>6441</v>
      </c>
      <c r="B266" s="254" t="s">
        <v>6573</v>
      </c>
      <c r="C266" s="255" t="s">
        <v>6577</v>
      </c>
      <c r="D266" s="258" t="s">
        <v>6578</v>
      </c>
      <c r="E266" s="259" t="s">
        <v>6071</v>
      </c>
      <c r="F266" s="262" t="s">
        <v>6576</v>
      </c>
      <c r="G266" s="265" t="str">
        <f>IF(COUNTIF(H266:AU266,"&lt;&gt;")=0,"",SUMPRODUCT(((Recommendations[ImplStatus]="Implemented")+(Recommendations[ImplStatus]="Compensated"))*ISNUMBER(MATCH(Recommendations[Id],H266:AU266,0)))/COUNTIF(H266:AU266,"&lt;&gt;"))</f>
        <v/>
      </c>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6"/>
      <c r="AD266" s="266"/>
      <c r="AE266" s="266"/>
      <c r="AF266" s="266"/>
      <c r="AG266" s="266"/>
      <c r="AH266" s="266"/>
      <c r="AI266" s="266"/>
      <c r="AJ266" s="266"/>
      <c r="AK266" s="266"/>
      <c r="AL266" s="266"/>
      <c r="AM266" s="266"/>
      <c r="AN266" s="266"/>
      <c r="AO266" s="266"/>
      <c r="AP266" s="266"/>
      <c r="AQ266" s="266"/>
      <c r="AR266" s="266"/>
      <c r="AS266" s="266"/>
      <c r="AT266" s="266"/>
      <c r="AU266" s="280"/>
    </row>
    <row r="267" spans="1:47" ht="60" customHeight="1" x14ac:dyDescent="0.35">
      <c r="A267" s="276" t="s">
        <v>6441</v>
      </c>
      <c r="B267" s="254" t="s">
        <v>6573</v>
      </c>
      <c r="C267" s="255" t="s">
        <v>6579</v>
      </c>
      <c r="D267" s="258" t="s">
        <v>6580</v>
      </c>
      <c r="E267" s="259" t="s">
        <v>6071</v>
      </c>
      <c r="F267" s="262" t="s">
        <v>6576</v>
      </c>
      <c r="G267" s="265" t="str">
        <f>IF(COUNTIF(H267:AU267,"&lt;&gt;")=0,"",SUMPRODUCT(((Recommendations[ImplStatus]="Implemented")+(Recommendations[ImplStatus]="Compensated"))*ISNUMBER(MATCH(Recommendations[Id],H267:AU267,0)))/COUNTIF(H267:AU267,"&lt;&gt;"))</f>
        <v/>
      </c>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6"/>
      <c r="AD267" s="266"/>
      <c r="AE267" s="266"/>
      <c r="AF267" s="266"/>
      <c r="AG267" s="266"/>
      <c r="AH267" s="266"/>
      <c r="AI267" s="266"/>
      <c r="AJ267" s="266"/>
      <c r="AK267" s="266"/>
      <c r="AL267" s="266"/>
      <c r="AM267" s="266"/>
      <c r="AN267" s="266"/>
      <c r="AO267" s="266"/>
      <c r="AP267" s="266"/>
      <c r="AQ267" s="266"/>
      <c r="AR267" s="266"/>
      <c r="AS267" s="266"/>
      <c r="AT267" s="266"/>
      <c r="AU267" s="280"/>
    </row>
    <row r="268" spans="1:47" ht="60" customHeight="1" x14ac:dyDescent="0.35">
      <c r="A268" s="276" t="s">
        <v>6441</v>
      </c>
      <c r="B268" s="254" t="s">
        <v>6573</v>
      </c>
      <c r="C268" s="255" t="s">
        <v>6581</v>
      </c>
      <c r="D268" s="258" t="s">
        <v>6582</v>
      </c>
      <c r="E268" s="259" t="s">
        <v>6071</v>
      </c>
      <c r="F268" s="262" t="s">
        <v>6576</v>
      </c>
      <c r="G268" s="265" t="str">
        <f>IF(COUNTIF(H268:AU268,"&lt;&gt;")=0,"",SUMPRODUCT(((Recommendations[ImplStatus]="Implemented")+(Recommendations[ImplStatus]="Compensated"))*ISNUMBER(MATCH(Recommendations[Id],H268:AU268,0)))/COUNTIF(H268:AU268,"&lt;&gt;"))</f>
        <v/>
      </c>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6"/>
      <c r="AD268" s="266"/>
      <c r="AE268" s="266"/>
      <c r="AF268" s="266"/>
      <c r="AG268" s="266"/>
      <c r="AH268" s="266"/>
      <c r="AI268" s="266"/>
      <c r="AJ268" s="266"/>
      <c r="AK268" s="266"/>
      <c r="AL268" s="266"/>
      <c r="AM268" s="266"/>
      <c r="AN268" s="266"/>
      <c r="AO268" s="266"/>
      <c r="AP268" s="266"/>
      <c r="AQ268" s="266"/>
      <c r="AR268" s="266"/>
      <c r="AS268" s="266"/>
      <c r="AT268" s="266"/>
      <c r="AU268" s="280"/>
    </row>
    <row r="269" spans="1:47" ht="60" customHeight="1" x14ac:dyDescent="0.35">
      <c r="A269" s="276" t="s">
        <v>6441</v>
      </c>
      <c r="B269" s="254" t="s">
        <v>6573</v>
      </c>
      <c r="C269" s="255" t="s">
        <v>6583</v>
      </c>
      <c r="D269" s="258" t="s">
        <v>6584</v>
      </c>
      <c r="E269" s="259" t="s">
        <v>6071</v>
      </c>
      <c r="F269" s="262" t="s">
        <v>6576</v>
      </c>
      <c r="G269" s="265" t="str">
        <f>IF(COUNTIF(H269:AU269,"&lt;&gt;")=0,"",SUMPRODUCT(((Recommendations[ImplStatus]="Implemented")+(Recommendations[ImplStatus]="Compensated"))*ISNUMBER(MATCH(Recommendations[Id],H269:AU269,0)))/COUNTIF(H269:AU269,"&lt;&gt;"))</f>
        <v/>
      </c>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6"/>
      <c r="AD269" s="266"/>
      <c r="AE269" s="266"/>
      <c r="AF269" s="266"/>
      <c r="AG269" s="266"/>
      <c r="AH269" s="266"/>
      <c r="AI269" s="266"/>
      <c r="AJ269" s="266"/>
      <c r="AK269" s="266"/>
      <c r="AL269" s="266"/>
      <c r="AM269" s="266"/>
      <c r="AN269" s="266"/>
      <c r="AO269" s="266"/>
      <c r="AP269" s="266"/>
      <c r="AQ269" s="266"/>
      <c r="AR269" s="266"/>
      <c r="AS269" s="266"/>
      <c r="AT269" s="266"/>
      <c r="AU269" s="280"/>
    </row>
    <row r="270" spans="1:47" ht="60" customHeight="1" x14ac:dyDescent="0.35">
      <c r="A270" s="276" t="s">
        <v>6441</v>
      </c>
      <c r="B270" s="254" t="s">
        <v>6573</v>
      </c>
      <c r="C270" s="255" t="s">
        <v>6585</v>
      </c>
      <c r="D270" s="258" t="s">
        <v>6586</v>
      </c>
      <c r="E270" s="259" t="s">
        <v>6071</v>
      </c>
      <c r="F270" s="262" t="s">
        <v>6576</v>
      </c>
      <c r="G270" s="265" t="str">
        <f>IF(COUNTIF(H270:AU270,"&lt;&gt;")=0,"",SUMPRODUCT(((Recommendations[ImplStatus]="Implemented")+(Recommendations[ImplStatus]="Compensated"))*ISNUMBER(MATCH(Recommendations[Id],H270:AU270,0)))/COUNTIF(H270:AU270,"&lt;&gt;"))</f>
        <v/>
      </c>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6"/>
      <c r="AD270" s="266"/>
      <c r="AE270" s="266"/>
      <c r="AF270" s="266"/>
      <c r="AG270" s="266"/>
      <c r="AH270" s="266"/>
      <c r="AI270" s="266"/>
      <c r="AJ270" s="266"/>
      <c r="AK270" s="266"/>
      <c r="AL270" s="266"/>
      <c r="AM270" s="266"/>
      <c r="AN270" s="266"/>
      <c r="AO270" s="266"/>
      <c r="AP270" s="266"/>
      <c r="AQ270" s="266"/>
      <c r="AR270" s="266"/>
      <c r="AS270" s="266"/>
      <c r="AT270" s="266"/>
      <c r="AU270" s="280"/>
    </row>
    <row r="271" spans="1:47" ht="60" customHeight="1" x14ac:dyDescent="0.35">
      <c r="A271" s="276" t="s">
        <v>6441</v>
      </c>
      <c r="B271" s="254" t="s">
        <v>6573</v>
      </c>
      <c r="C271" s="255" t="s">
        <v>6587</v>
      </c>
      <c r="D271" s="258" t="s">
        <v>6588</v>
      </c>
      <c r="E271" s="259" t="s">
        <v>6071</v>
      </c>
      <c r="F271" s="262" t="s">
        <v>6576</v>
      </c>
      <c r="G271" s="265" t="str">
        <f>IF(COUNTIF(H271:AU271,"&lt;&gt;")=0,"",SUMPRODUCT(((Recommendations[ImplStatus]="Implemented")+(Recommendations[ImplStatus]="Compensated"))*ISNUMBER(MATCH(Recommendations[Id],H271:AU271,0)))/COUNTIF(H271:AU271,"&lt;&gt;"))</f>
        <v/>
      </c>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6"/>
      <c r="AD271" s="266"/>
      <c r="AE271" s="266"/>
      <c r="AF271" s="266"/>
      <c r="AG271" s="266"/>
      <c r="AH271" s="266"/>
      <c r="AI271" s="266"/>
      <c r="AJ271" s="266"/>
      <c r="AK271" s="266"/>
      <c r="AL271" s="266"/>
      <c r="AM271" s="266"/>
      <c r="AN271" s="266"/>
      <c r="AO271" s="266"/>
      <c r="AP271" s="266"/>
      <c r="AQ271" s="266"/>
      <c r="AR271" s="266"/>
      <c r="AS271" s="266"/>
      <c r="AT271" s="266"/>
      <c r="AU271" s="280"/>
    </row>
    <row r="272" spans="1:47" ht="60" customHeight="1" x14ac:dyDescent="0.35">
      <c r="A272" s="276" t="s">
        <v>6441</v>
      </c>
      <c r="B272" s="254" t="s">
        <v>6573</v>
      </c>
      <c r="C272" s="255" t="s">
        <v>6589</v>
      </c>
      <c r="D272" s="258" t="s">
        <v>6590</v>
      </c>
      <c r="E272" s="259" t="s">
        <v>6071</v>
      </c>
      <c r="F272" s="262" t="s">
        <v>6576</v>
      </c>
      <c r="G272" s="265" t="str">
        <f>IF(COUNTIF(H272:AU272,"&lt;&gt;")=0,"",SUMPRODUCT(((Recommendations[ImplStatus]="Implemented")+(Recommendations[ImplStatus]="Compensated"))*ISNUMBER(MATCH(Recommendations[Id],H272:AU272,0)))/COUNTIF(H272:AU272,"&lt;&gt;"))</f>
        <v/>
      </c>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6"/>
      <c r="AD272" s="266"/>
      <c r="AE272" s="266"/>
      <c r="AF272" s="266"/>
      <c r="AG272" s="266"/>
      <c r="AH272" s="266"/>
      <c r="AI272" s="266"/>
      <c r="AJ272" s="266"/>
      <c r="AK272" s="266"/>
      <c r="AL272" s="266"/>
      <c r="AM272" s="266"/>
      <c r="AN272" s="266"/>
      <c r="AO272" s="266"/>
      <c r="AP272" s="266"/>
      <c r="AQ272" s="266"/>
      <c r="AR272" s="266"/>
      <c r="AS272" s="266"/>
      <c r="AT272" s="266"/>
      <c r="AU272" s="280"/>
    </row>
    <row r="273" spans="1:47" ht="60" customHeight="1" x14ac:dyDescent="0.35">
      <c r="A273" s="276" t="s">
        <v>6441</v>
      </c>
      <c r="B273" s="254" t="s">
        <v>6573</v>
      </c>
      <c r="C273" s="255" t="s">
        <v>6591</v>
      </c>
      <c r="D273" s="258" t="s">
        <v>6592</v>
      </c>
      <c r="E273" s="259" t="s">
        <v>6071</v>
      </c>
      <c r="F273" s="262" t="s">
        <v>6576</v>
      </c>
      <c r="G273" s="265" t="str">
        <f>IF(COUNTIF(H273:AU273,"&lt;&gt;")=0,"",SUMPRODUCT(((Recommendations[ImplStatus]="Implemented")+(Recommendations[ImplStatus]="Compensated"))*ISNUMBER(MATCH(Recommendations[Id],H273:AU273,0)))/COUNTIF(H273:AU273,"&lt;&gt;"))</f>
        <v/>
      </c>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6"/>
      <c r="AD273" s="266"/>
      <c r="AE273" s="266"/>
      <c r="AF273" s="266"/>
      <c r="AG273" s="266"/>
      <c r="AH273" s="266"/>
      <c r="AI273" s="266"/>
      <c r="AJ273" s="266"/>
      <c r="AK273" s="266"/>
      <c r="AL273" s="266"/>
      <c r="AM273" s="266"/>
      <c r="AN273" s="266"/>
      <c r="AO273" s="266"/>
      <c r="AP273" s="266"/>
      <c r="AQ273" s="266"/>
      <c r="AR273" s="266"/>
      <c r="AS273" s="266"/>
      <c r="AT273" s="266"/>
      <c r="AU273" s="280"/>
    </row>
    <row r="274" spans="1:47" ht="60" customHeight="1" outlineLevel="1" x14ac:dyDescent="0.35">
      <c r="A274" s="274" t="s">
        <v>6593</v>
      </c>
      <c r="B274" s="252"/>
      <c r="C274" s="252"/>
      <c r="D274" s="256"/>
      <c r="E274" s="252"/>
      <c r="F274" s="260"/>
      <c r="G274" s="263" t="str">
        <f>IF(COUNTIF(H274:AU274,"&lt;&gt;")=0,"",SUMPRODUCT(((Recommendations[ImplStatus]="Implemented")+(Recommendations[ImplStatus]="Compensated"))*ISNUMBER(MATCH(Recommendations[Id],H274:AU274,0)))/COUNTIF(H274:AU274,"&lt;&gt;"))</f>
        <v/>
      </c>
      <c r="H274" s="260"/>
      <c r="I274" s="260"/>
      <c r="J274" s="260"/>
      <c r="K274" s="260"/>
      <c r="L274" s="260"/>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0"/>
      <c r="AL274" s="260"/>
      <c r="AM274" s="260"/>
      <c r="AN274" s="260"/>
      <c r="AO274" s="260"/>
      <c r="AP274" s="260"/>
      <c r="AQ274" s="260"/>
      <c r="AR274" s="260"/>
      <c r="AS274" s="260"/>
      <c r="AT274" s="260"/>
      <c r="AU274" s="278"/>
    </row>
    <row r="275" spans="1:47" ht="60" customHeight="1" outlineLevel="2" x14ac:dyDescent="0.35">
      <c r="A275" s="275" t="s">
        <v>6593</v>
      </c>
      <c r="B275" s="253" t="s">
        <v>6594</v>
      </c>
      <c r="C275" s="253"/>
      <c r="D275" s="257"/>
      <c r="E275" s="253"/>
      <c r="F275" s="261"/>
      <c r="G275" s="264" t="str">
        <f>IF(COUNTIF(H275:AU275,"&lt;&gt;")=0,"",SUMPRODUCT(((Recommendations[ImplStatus]="Implemented")+(Recommendations[ImplStatus]="Compensated"))*ISNUMBER(MATCH(Recommendations[Id],H275:AU275,0)))/COUNTIF(H275:AU275,"&lt;&gt;"))</f>
        <v/>
      </c>
      <c r="H275" s="261"/>
      <c r="I275" s="261"/>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c r="AP275" s="261"/>
      <c r="AQ275" s="261"/>
      <c r="AR275" s="261"/>
      <c r="AS275" s="261"/>
      <c r="AT275" s="261"/>
      <c r="AU275" s="279"/>
    </row>
    <row r="276" spans="1:47" ht="60" customHeight="1" x14ac:dyDescent="0.35">
      <c r="A276" s="276" t="s">
        <v>6593</v>
      </c>
      <c r="B276" s="254" t="s">
        <v>6594</v>
      </c>
      <c r="C276" s="255" t="s">
        <v>6595</v>
      </c>
      <c r="D276" s="258" t="s">
        <v>6596</v>
      </c>
      <c r="E276" s="259" t="s">
        <v>6042</v>
      </c>
      <c r="F276" s="262" t="s">
        <v>6597</v>
      </c>
      <c r="G276" s="265" t="str">
        <f>IF(COUNTIF(H276:AU276,"&lt;&gt;")=0,"",SUMPRODUCT(((Recommendations[ImplStatus]="Implemented")+(Recommendations[ImplStatus]="Compensated"))*ISNUMBER(MATCH(Recommendations[Id],H276:AU276,0)))/COUNTIF(H276:AU276,"&lt;&gt;"))</f>
        <v/>
      </c>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6"/>
      <c r="AD276" s="266"/>
      <c r="AE276" s="266"/>
      <c r="AF276" s="266"/>
      <c r="AG276" s="266"/>
      <c r="AH276" s="266"/>
      <c r="AI276" s="266"/>
      <c r="AJ276" s="266"/>
      <c r="AK276" s="266"/>
      <c r="AL276" s="266"/>
      <c r="AM276" s="266"/>
      <c r="AN276" s="266"/>
      <c r="AO276" s="266"/>
      <c r="AP276" s="266"/>
      <c r="AQ276" s="266"/>
      <c r="AR276" s="266"/>
      <c r="AS276" s="266"/>
      <c r="AT276" s="266"/>
      <c r="AU276" s="280"/>
    </row>
    <row r="277" spans="1:47" ht="60" customHeight="1" x14ac:dyDescent="0.35">
      <c r="A277" s="276" t="s">
        <v>6593</v>
      </c>
      <c r="B277" s="254" t="s">
        <v>6594</v>
      </c>
      <c r="C277" s="255" t="s">
        <v>6598</v>
      </c>
      <c r="D277" s="258" t="s">
        <v>6599</v>
      </c>
      <c r="E277" s="259" t="s">
        <v>6042</v>
      </c>
      <c r="F277" s="262" t="s">
        <v>6597</v>
      </c>
      <c r="G277" s="265" t="str">
        <f>IF(COUNTIF(H277:AU277,"&lt;&gt;")=0,"",SUMPRODUCT(((Recommendations[ImplStatus]="Implemented")+(Recommendations[ImplStatus]="Compensated"))*ISNUMBER(MATCH(Recommendations[Id],H277:AU277,0)))/COUNTIF(H277:AU277,"&lt;&gt;"))</f>
        <v/>
      </c>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6"/>
      <c r="AD277" s="266"/>
      <c r="AE277" s="266"/>
      <c r="AF277" s="266"/>
      <c r="AG277" s="266"/>
      <c r="AH277" s="266"/>
      <c r="AI277" s="266"/>
      <c r="AJ277" s="266"/>
      <c r="AK277" s="266"/>
      <c r="AL277" s="266"/>
      <c r="AM277" s="266"/>
      <c r="AN277" s="266"/>
      <c r="AO277" s="266"/>
      <c r="AP277" s="266"/>
      <c r="AQ277" s="266"/>
      <c r="AR277" s="266"/>
      <c r="AS277" s="266"/>
      <c r="AT277" s="266"/>
      <c r="AU277" s="280"/>
    </row>
    <row r="278" spans="1:47" ht="60" customHeight="1" x14ac:dyDescent="0.35">
      <c r="A278" s="276" t="s">
        <v>6593</v>
      </c>
      <c r="B278" s="254" t="s">
        <v>6594</v>
      </c>
      <c r="C278" s="255" t="s">
        <v>6600</v>
      </c>
      <c r="D278" s="258" t="s">
        <v>6601</v>
      </c>
      <c r="E278" s="259" t="s">
        <v>6042</v>
      </c>
      <c r="F278" s="262" t="s">
        <v>6597</v>
      </c>
      <c r="G278" s="265" t="str">
        <f>IF(COUNTIF(H278:AU278,"&lt;&gt;")=0,"",SUMPRODUCT(((Recommendations[ImplStatus]="Implemented")+(Recommendations[ImplStatus]="Compensated"))*ISNUMBER(MATCH(Recommendations[Id],H278:AU278,0)))/COUNTIF(H278:AU278,"&lt;&gt;"))</f>
        <v/>
      </c>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6"/>
      <c r="AD278" s="266"/>
      <c r="AE278" s="266"/>
      <c r="AF278" s="266"/>
      <c r="AG278" s="266"/>
      <c r="AH278" s="266"/>
      <c r="AI278" s="266"/>
      <c r="AJ278" s="266"/>
      <c r="AK278" s="266"/>
      <c r="AL278" s="266"/>
      <c r="AM278" s="266"/>
      <c r="AN278" s="266"/>
      <c r="AO278" s="266"/>
      <c r="AP278" s="266"/>
      <c r="AQ278" s="266"/>
      <c r="AR278" s="266"/>
      <c r="AS278" s="266"/>
      <c r="AT278" s="266"/>
      <c r="AU278" s="280"/>
    </row>
    <row r="279" spans="1:47" ht="60" customHeight="1" x14ac:dyDescent="0.35">
      <c r="A279" s="276" t="s">
        <v>6593</v>
      </c>
      <c r="B279" s="254" t="s">
        <v>6594</v>
      </c>
      <c r="C279" s="255" t="s">
        <v>6602</v>
      </c>
      <c r="D279" s="258" t="s">
        <v>6603</v>
      </c>
      <c r="E279" s="259" t="s">
        <v>6042</v>
      </c>
      <c r="F279" s="262" t="s">
        <v>6597</v>
      </c>
      <c r="G279" s="265" t="str">
        <f>IF(COUNTIF(H279:AU279,"&lt;&gt;")=0,"",SUMPRODUCT(((Recommendations[ImplStatus]="Implemented")+(Recommendations[ImplStatus]="Compensated"))*ISNUMBER(MATCH(Recommendations[Id],H279:AU279,0)))/COUNTIF(H279:AU279,"&lt;&gt;"))</f>
        <v/>
      </c>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6"/>
      <c r="AD279" s="266"/>
      <c r="AE279" s="266"/>
      <c r="AF279" s="266"/>
      <c r="AG279" s="266"/>
      <c r="AH279" s="266"/>
      <c r="AI279" s="266"/>
      <c r="AJ279" s="266"/>
      <c r="AK279" s="266"/>
      <c r="AL279" s="266"/>
      <c r="AM279" s="266"/>
      <c r="AN279" s="266"/>
      <c r="AO279" s="266"/>
      <c r="AP279" s="266"/>
      <c r="AQ279" s="266"/>
      <c r="AR279" s="266"/>
      <c r="AS279" s="266"/>
      <c r="AT279" s="266"/>
      <c r="AU279" s="280"/>
    </row>
    <row r="280" spans="1:47" ht="60" customHeight="1" x14ac:dyDescent="0.35">
      <c r="A280" s="276" t="s">
        <v>6593</v>
      </c>
      <c r="B280" s="254" t="s">
        <v>6594</v>
      </c>
      <c r="C280" s="255" t="s">
        <v>6604</v>
      </c>
      <c r="D280" s="258" t="s">
        <v>6605</v>
      </c>
      <c r="E280" s="259" t="s">
        <v>6042</v>
      </c>
      <c r="F280" s="262" t="s">
        <v>6597</v>
      </c>
      <c r="G280" s="265" t="str">
        <f>IF(COUNTIF(H280:AU280,"&lt;&gt;")=0,"",SUMPRODUCT(((Recommendations[ImplStatus]="Implemented")+(Recommendations[ImplStatus]="Compensated"))*ISNUMBER(MATCH(Recommendations[Id],H280:AU280,0)))/COUNTIF(H280:AU280,"&lt;&gt;"))</f>
        <v/>
      </c>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6"/>
      <c r="AD280" s="266"/>
      <c r="AE280" s="266"/>
      <c r="AF280" s="266"/>
      <c r="AG280" s="266"/>
      <c r="AH280" s="266"/>
      <c r="AI280" s="266"/>
      <c r="AJ280" s="266"/>
      <c r="AK280" s="266"/>
      <c r="AL280" s="266"/>
      <c r="AM280" s="266"/>
      <c r="AN280" s="266"/>
      <c r="AO280" s="266"/>
      <c r="AP280" s="266"/>
      <c r="AQ280" s="266"/>
      <c r="AR280" s="266"/>
      <c r="AS280" s="266"/>
      <c r="AT280" s="266"/>
      <c r="AU280" s="280"/>
    </row>
    <row r="281" spans="1:47" ht="60" customHeight="1" x14ac:dyDescent="0.35">
      <c r="A281" s="276" t="s">
        <v>6593</v>
      </c>
      <c r="B281" s="254" t="s">
        <v>6594</v>
      </c>
      <c r="C281" s="255" t="s">
        <v>6606</v>
      </c>
      <c r="D281" s="258" t="s">
        <v>6607</v>
      </c>
      <c r="E281" s="259" t="s">
        <v>6042</v>
      </c>
      <c r="F281" s="262" t="s">
        <v>6597</v>
      </c>
      <c r="G281" s="265" t="str">
        <f>IF(COUNTIF(H281:AU281,"&lt;&gt;")=0,"",SUMPRODUCT(((Recommendations[ImplStatus]="Implemented")+(Recommendations[ImplStatus]="Compensated"))*ISNUMBER(MATCH(Recommendations[Id],H281:AU281,0)))/COUNTIF(H281:AU281,"&lt;&gt;"))</f>
        <v/>
      </c>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6"/>
      <c r="AD281" s="266"/>
      <c r="AE281" s="266"/>
      <c r="AF281" s="266"/>
      <c r="AG281" s="266"/>
      <c r="AH281" s="266"/>
      <c r="AI281" s="266"/>
      <c r="AJ281" s="266"/>
      <c r="AK281" s="266"/>
      <c r="AL281" s="266"/>
      <c r="AM281" s="266"/>
      <c r="AN281" s="266"/>
      <c r="AO281" s="266"/>
      <c r="AP281" s="266"/>
      <c r="AQ281" s="266"/>
      <c r="AR281" s="266"/>
      <c r="AS281" s="266"/>
      <c r="AT281" s="266"/>
      <c r="AU281" s="280"/>
    </row>
    <row r="282" spans="1:47" ht="60" customHeight="1" x14ac:dyDescent="0.35">
      <c r="A282" s="276" t="s">
        <v>6593</v>
      </c>
      <c r="B282" s="254" t="s">
        <v>6594</v>
      </c>
      <c r="C282" s="255" t="s">
        <v>6608</v>
      </c>
      <c r="D282" s="258" t="s">
        <v>6609</v>
      </c>
      <c r="E282" s="259" t="s">
        <v>6042</v>
      </c>
      <c r="F282" s="262" t="s">
        <v>6597</v>
      </c>
      <c r="G282" s="265" t="str">
        <f>IF(COUNTIF(H282:AU282,"&lt;&gt;")=0,"",SUMPRODUCT(((Recommendations[ImplStatus]="Implemented")+(Recommendations[ImplStatus]="Compensated"))*ISNUMBER(MATCH(Recommendations[Id],H282:AU282,0)))/COUNTIF(H282:AU282,"&lt;&gt;"))</f>
        <v/>
      </c>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6"/>
      <c r="AD282" s="266"/>
      <c r="AE282" s="266"/>
      <c r="AF282" s="266"/>
      <c r="AG282" s="266"/>
      <c r="AH282" s="266"/>
      <c r="AI282" s="266"/>
      <c r="AJ282" s="266"/>
      <c r="AK282" s="266"/>
      <c r="AL282" s="266"/>
      <c r="AM282" s="266"/>
      <c r="AN282" s="266"/>
      <c r="AO282" s="266"/>
      <c r="AP282" s="266"/>
      <c r="AQ282" s="266"/>
      <c r="AR282" s="266"/>
      <c r="AS282" s="266"/>
      <c r="AT282" s="266"/>
      <c r="AU282" s="280"/>
    </row>
    <row r="283" spans="1:47" ht="60" customHeight="1" x14ac:dyDescent="0.35">
      <c r="A283" s="276" t="s">
        <v>6593</v>
      </c>
      <c r="B283" s="254" t="s">
        <v>6594</v>
      </c>
      <c r="C283" s="255" t="s">
        <v>6610</v>
      </c>
      <c r="D283" s="258" t="s">
        <v>6611</v>
      </c>
      <c r="E283" s="259" t="s">
        <v>6138</v>
      </c>
      <c r="F283" s="262" t="s">
        <v>6612</v>
      </c>
      <c r="G283" s="265" t="str">
        <f>IF(COUNTIF(H283:AU283,"&lt;&gt;")=0,"",SUMPRODUCT(((Recommendations[ImplStatus]="Implemented")+(Recommendations[ImplStatus]="Compensated"))*ISNUMBER(MATCH(Recommendations[Id],H283:AU283,0)))/COUNTIF(H283:AU283,"&lt;&gt;"))</f>
        <v/>
      </c>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6"/>
      <c r="AL283" s="266"/>
      <c r="AM283" s="266"/>
      <c r="AN283" s="266"/>
      <c r="AO283" s="266"/>
      <c r="AP283" s="266"/>
      <c r="AQ283" s="266"/>
      <c r="AR283" s="266"/>
      <c r="AS283" s="266"/>
      <c r="AT283" s="266"/>
      <c r="AU283" s="280"/>
    </row>
    <row r="284" spans="1:47" ht="60" customHeight="1" x14ac:dyDescent="0.35">
      <c r="A284" s="276" t="s">
        <v>6593</v>
      </c>
      <c r="B284" s="254" t="s">
        <v>6594</v>
      </c>
      <c r="C284" s="255" t="s">
        <v>6613</v>
      </c>
      <c r="D284" s="258" t="s">
        <v>6614</v>
      </c>
      <c r="E284" s="259" t="s">
        <v>6138</v>
      </c>
      <c r="F284" s="262" t="s">
        <v>6612</v>
      </c>
      <c r="G284" s="265" t="str">
        <f>IF(COUNTIF(H284:AU284,"&lt;&gt;")=0,"",SUMPRODUCT(((Recommendations[ImplStatus]="Implemented")+(Recommendations[ImplStatus]="Compensated"))*ISNUMBER(MATCH(Recommendations[Id],H284:AU284,0)))/COUNTIF(H284:AU284,"&lt;&gt;"))</f>
        <v/>
      </c>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6"/>
      <c r="AD284" s="266"/>
      <c r="AE284" s="266"/>
      <c r="AF284" s="266"/>
      <c r="AG284" s="266"/>
      <c r="AH284" s="266"/>
      <c r="AI284" s="266"/>
      <c r="AJ284" s="266"/>
      <c r="AK284" s="266"/>
      <c r="AL284" s="266"/>
      <c r="AM284" s="266"/>
      <c r="AN284" s="266"/>
      <c r="AO284" s="266"/>
      <c r="AP284" s="266"/>
      <c r="AQ284" s="266"/>
      <c r="AR284" s="266"/>
      <c r="AS284" s="266"/>
      <c r="AT284" s="266"/>
      <c r="AU284" s="280"/>
    </row>
    <row r="285" spans="1:47" ht="60" customHeight="1" x14ac:dyDescent="0.35">
      <c r="A285" s="276" t="s">
        <v>6593</v>
      </c>
      <c r="B285" s="254" t="s">
        <v>6594</v>
      </c>
      <c r="C285" s="255" t="s">
        <v>6615</v>
      </c>
      <c r="D285" s="258" t="s">
        <v>6616</v>
      </c>
      <c r="E285" s="259" t="s">
        <v>6042</v>
      </c>
      <c r="F285" s="262" t="s">
        <v>6612</v>
      </c>
      <c r="G285" s="265" t="str">
        <f>IF(COUNTIF(H285:AU285,"&lt;&gt;")=0,"",SUMPRODUCT(((Recommendations[ImplStatus]="Implemented")+(Recommendations[ImplStatus]="Compensated"))*ISNUMBER(MATCH(Recommendations[Id],H285:AU285,0)))/COUNTIF(H285:AU285,"&lt;&gt;"))</f>
        <v/>
      </c>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6"/>
      <c r="AD285" s="266"/>
      <c r="AE285" s="266"/>
      <c r="AF285" s="266"/>
      <c r="AG285" s="266"/>
      <c r="AH285" s="266"/>
      <c r="AI285" s="266"/>
      <c r="AJ285" s="266"/>
      <c r="AK285" s="266"/>
      <c r="AL285" s="266"/>
      <c r="AM285" s="266"/>
      <c r="AN285" s="266"/>
      <c r="AO285" s="266"/>
      <c r="AP285" s="266"/>
      <c r="AQ285" s="266"/>
      <c r="AR285" s="266"/>
      <c r="AS285" s="266"/>
      <c r="AT285" s="266"/>
      <c r="AU285" s="280"/>
    </row>
    <row r="286" spans="1:47" ht="60" customHeight="1" x14ac:dyDescent="0.35">
      <c r="A286" s="276" t="s">
        <v>6593</v>
      </c>
      <c r="B286" s="254" t="s">
        <v>6594</v>
      </c>
      <c r="C286" s="255" t="s">
        <v>6617</v>
      </c>
      <c r="D286" s="258" t="s">
        <v>6618</v>
      </c>
      <c r="E286" s="259" t="s">
        <v>6071</v>
      </c>
      <c r="F286" s="262" t="s">
        <v>6612</v>
      </c>
      <c r="G286" s="265" t="str">
        <f>IF(COUNTIF(H286:AU286,"&lt;&gt;")=0,"",SUMPRODUCT(((Recommendations[ImplStatus]="Implemented")+(Recommendations[ImplStatus]="Compensated"))*ISNUMBER(MATCH(Recommendations[Id],H286:AU286,0)))/COUNTIF(H286:AU286,"&lt;&gt;"))</f>
        <v/>
      </c>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6"/>
      <c r="AD286" s="266"/>
      <c r="AE286" s="266"/>
      <c r="AF286" s="266"/>
      <c r="AG286" s="266"/>
      <c r="AH286" s="266"/>
      <c r="AI286" s="266"/>
      <c r="AJ286" s="266"/>
      <c r="AK286" s="266"/>
      <c r="AL286" s="266"/>
      <c r="AM286" s="266"/>
      <c r="AN286" s="266"/>
      <c r="AO286" s="266"/>
      <c r="AP286" s="266"/>
      <c r="AQ286" s="266"/>
      <c r="AR286" s="266"/>
      <c r="AS286" s="266"/>
      <c r="AT286" s="266"/>
      <c r="AU286" s="280"/>
    </row>
    <row r="287" spans="1:47" ht="60" customHeight="1" x14ac:dyDescent="0.35">
      <c r="A287" s="276" t="s">
        <v>6593</v>
      </c>
      <c r="B287" s="254" t="s">
        <v>6594</v>
      </c>
      <c r="C287" s="255" t="s">
        <v>6619</v>
      </c>
      <c r="D287" s="258" t="s">
        <v>6620</v>
      </c>
      <c r="E287" s="259" t="s">
        <v>6071</v>
      </c>
      <c r="F287" s="262" t="s">
        <v>6612</v>
      </c>
      <c r="G287" s="265" t="str">
        <f>IF(COUNTIF(H287:AU287,"&lt;&gt;")=0,"",SUMPRODUCT(((Recommendations[ImplStatus]="Implemented")+(Recommendations[ImplStatus]="Compensated"))*ISNUMBER(MATCH(Recommendations[Id],H287:AU287,0)))/COUNTIF(H287:AU287,"&lt;&gt;"))</f>
        <v/>
      </c>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6"/>
      <c r="AD287" s="266"/>
      <c r="AE287" s="266"/>
      <c r="AF287" s="266"/>
      <c r="AG287" s="266"/>
      <c r="AH287" s="266"/>
      <c r="AI287" s="266"/>
      <c r="AJ287" s="266"/>
      <c r="AK287" s="266"/>
      <c r="AL287" s="266"/>
      <c r="AM287" s="266"/>
      <c r="AN287" s="266"/>
      <c r="AO287" s="266"/>
      <c r="AP287" s="266"/>
      <c r="AQ287" s="266"/>
      <c r="AR287" s="266"/>
      <c r="AS287" s="266"/>
      <c r="AT287" s="266"/>
      <c r="AU287" s="280"/>
    </row>
    <row r="288" spans="1:47" ht="60" customHeight="1" x14ac:dyDescent="0.35">
      <c r="A288" s="276" t="s">
        <v>6593</v>
      </c>
      <c r="B288" s="254" t="s">
        <v>6594</v>
      </c>
      <c r="C288" s="255" t="s">
        <v>6621</v>
      </c>
      <c r="D288" s="258" t="s">
        <v>6622</v>
      </c>
      <c r="E288" s="259" t="s">
        <v>6071</v>
      </c>
      <c r="F288" s="262" t="s">
        <v>6612</v>
      </c>
      <c r="G288" s="265" t="str">
        <f>IF(COUNTIF(H288:AU288,"&lt;&gt;")=0,"",SUMPRODUCT(((Recommendations[ImplStatus]="Implemented")+(Recommendations[ImplStatus]="Compensated"))*ISNUMBER(MATCH(Recommendations[Id],H288:AU288,0)))/COUNTIF(H288:AU288,"&lt;&gt;"))</f>
        <v/>
      </c>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6"/>
      <c r="AD288" s="266"/>
      <c r="AE288" s="266"/>
      <c r="AF288" s="266"/>
      <c r="AG288" s="266"/>
      <c r="AH288" s="266"/>
      <c r="AI288" s="266"/>
      <c r="AJ288" s="266"/>
      <c r="AK288" s="266"/>
      <c r="AL288" s="266"/>
      <c r="AM288" s="266"/>
      <c r="AN288" s="266"/>
      <c r="AO288" s="266"/>
      <c r="AP288" s="266"/>
      <c r="AQ288" s="266"/>
      <c r="AR288" s="266"/>
      <c r="AS288" s="266"/>
      <c r="AT288" s="266"/>
      <c r="AU288" s="280"/>
    </row>
    <row r="289" spans="1:47" ht="60" customHeight="1" x14ac:dyDescent="0.35">
      <c r="A289" s="276" t="s">
        <v>6593</v>
      </c>
      <c r="B289" s="254" t="s">
        <v>6594</v>
      </c>
      <c r="C289" s="255" t="s">
        <v>6623</v>
      </c>
      <c r="D289" s="258" t="s">
        <v>6624</v>
      </c>
      <c r="E289" s="259" t="s">
        <v>6071</v>
      </c>
      <c r="F289" s="262" t="s">
        <v>6612</v>
      </c>
      <c r="G289" s="265" t="str">
        <f>IF(COUNTIF(H289:AU289,"&lt;&gt;")=0,"",SUMPRODUCT(((Recommendations[ImplStatus]="Implemented")+(Recommendations[ImplStatus]="Compensated"))*ISNUMBER(MATCH(Recommendations[Id],H289:AU289,0)))/COUNTIF(H289:AU289,"&lt;&gt;"))</f>
        <v/>
      </c>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6"/>
      <c r="AD289" s="266"/>
      <c r="AE289" s="266"/>
      <c r="AF289" s="266"/>
      <c r="AG289" s="266"/>
      <c r="AH289" s="266"/>
      <c r="AI289" s="266"/>
      <c r="AJ289" s="266"/>
      <c r="AK289" s="266"/>
      <c r="AL289" s="266"/>
      <c r="AM289" s="266"/>
      <c r="AN289" s="266"/>
      <c r="AO289" s="266"/>
      <c r="AP289" s="266"/>
      <c r="AQ289" s="266"/>
      <c r="AR289" s="266"/>
      <c r="AS289" s="266"/>
      <c r="AT289" s="266"/>
      <c r="AU289" s="280"/>
    </row>
    <row r="290" spans="1:47" ht="60" customHeight="1" x14ac:dyDescent="0.35">
      <c r="A290" s="276" t="s">
        <v>6593</v>
      </c>
      <c r="B290" s="254" t="s">
        <v>6594</v>
      </c>
      <c r="C290" s="255" t="s">
        <v>6625</v>
      </c>
      <c r="D290" s="258" t="s">
        <v>6626</v>
      </c>
      <c r="E290" s="259" t="s">
        <v>6042</v>
      </c>
      <c r="F290" s="262" t="s">
        <v>6612</v>
      </c>
      <c r="G290" s="265" t="str">
        <f>IF(COUNTIF(H290:AU290,"&lt;&gt;")=0,"",SUMPRODUCT(((Recommendations[ImplStatus]="Implemented")+(Recommendations[ImplStatus]="Compensated"))*ISNUMBER(MATCH(Recommendations[Id],H290:AU290,0)))/COUNTIF(H290:AU290,"&lt;&gt;"))</f>
        <v/>
      </c>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6"/>
      <c r="AD290" s="266"/>
      <c r="AE290" s="266"/>
      <c r="AF290" s="266"/>
      <c r="AG290" s="266"/>
      <c r="AH290" s="266"/>
      <c r="AI290" s="266"/>
      <c r="AJ290" s="266"/>
      <c r="AK290" s="266"/>
      <c r="AL290" s="266"/>
      <c r="AM290" s="266"/>
      <c r="AN290" s="266"/>
      <c r="AO290" s="266"/>
      <c r="AP290" s="266"/>
      <c r="AQ290" s="266"/>
      <c r="AR290" s="266"/>
      <c r="AS290" s="266"/>
      <c r="AT290" s="266"/>
      <c r="AU290" s="280"/>
    </row>
    <row r="291" spans="1:47" ht="60" customHeight="1" x14ac:dyDescent="0.35">
      <c r="A291" s="276" t="s">
        <v>6593</v>
      </c>
      <c r="B291" s="254" t="s">
        <v>6594</v>
      </c>
      <c r="C291" s="255" t="s">
        <v>6627</v>
      </c>
      <c r="D291" s="258" t="s">
        <v>6628</v>
      </c>
      <c r="E291" s="259" t="s">
        <v>6071</v>
      </c>
      <c r="F291" s="262" t="s">
        <v>6629</v>
      </c>
      <c r="G291" s="265" t="str">
        <f>IF(COUNTIF(H291:AU291,"&lt;&gt;")=0,"",SUMPRODUCT(((Recommendations[ImplStatus]="Implemented")+(Recommendations[ImplStatus]="Compensated"))*ISNUMBER(MATCH(Recommendations[Id],H291:AU291,0)))/COUNTIF(H291:AU291,"&lt;&gt;"))</f>
        <v/>
      </c>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6"/>
      <c r="AD291" s="266"/>
      <c r="AE291" s="266"/>
      <c r="AF291" s="266"/>
      <c r="AG291" s="266"/>
      <c r="AH291" s="266"/>
      <c r="AI291" s="266"/>
      <c r="AJ291" s="266"/>
      <c r="AK291" s="266"/>
      <c r="AL291" s="266"/>
      <c r="AM291" s="266"/>
      <c r="AN291" s="266"/>
      <c r="AO291" s="266"/>
      <c r="AP291" s="266"/>
      <c r="AQ291" s="266"/>
      <c r="AR291" s="266"/>
      <c r="AS291" s="266"/>
      <c r="AT291" s="266"/>
      <c r="AU291" s="280"/>
    </row>
    <row r="292" spans="1:47" ht="60" customHeight="1" x14ac:dyDescent="0.35">
      <c r="A292" s="276" t="s">
        <v>6593</v>
      </c>
      <c r="B292" s="254" t="s">
        <v>6594</v>
      </c>
      <c r="C292" s="255" t="s">
        <v>6630</v>
      </c>
      <c r="D292" s="258" t="s">
        <v>6631</v>
      </c>
      <c r="E292" s="259" t="s">
        <v>6071</v>
      </c>
      <c r="F292" s="262" t="s">
        <v>6629</v>
      </c>
      <c r="G292" s="265" t="str">
        <f>IF(COUNTIF(H292:AU292,"&lt;&gt;")=0,"",SUMPRODUCT(((Recommendations[ImplStatus]="Implemented")+(Recommendations[ImplStatus]="Compensated"))*ISNUMBER(MATCH(Recommendations[Id],H292:AU292,0)))/COUNTIF(H292:AU292,"&lt;&gt;"))</f>
        <v/>
      </c>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80"/>
    </row>
    <row r="293" spans="1:47" ht="60" customHeight="1" x14ac:dyDescent="0.35">
      <c r="A293" s="276" t="s">
        <v>6593</v>
      </c>
      <c r="B293" s="254" t="s">
        <v>6594</v>
      </c>
      <c r="C293" s="255" t="s">
        <v>6632</v>
      </c>
      <c r="D293" s="258" t="s">
        <v>6633</v>
      </c>
      <c r="E293" s="259" t="s">
        <v>6321</v>
      </c>
      <c r="F293" s="262" t="s">
        <v>6612</v>
      </c>
      <c r="G293" s="265">
        <f>IF(COUNTIF(H293:AU293,"&lt;&gt;")=0,"",SUMPRODUCT(((Recommendations[ImplStatus]="Implemented")+(Recommendations[ImplStatus]="Compensated"))*ISNUMBER(MATCH(Recommendations[Id],H293:AU293,0)))/COUNTIF(H293:AU293,"&lt;&gt;"))</f>
        <v>0</v>
      </c>
      <c r="H293" s="266" t="s">
        <v>38</v>
      </c>
      <c r="I293" s="266" t="s">
        <v>42</v>
      </c>
      <c r="J293" s="266" t="s">
        <v>51</v>
      </c>
      <c r="K293" s="266"/>
      <c r="L293" s="266"/>
      <c r="M293" s="266"/>
      <c r="N293" s="266"/>
      <c r="O293" s="266"/>
      <c r="P293" s="266"/>
      <c r="Q293" s="266"/>
      <c r="R293" s="266"/>
      <c r="S293" s="266"/>
      <c r="T293" s="266"/>
      <c r="U293" s="266"/>
      <c r="V293" s="266"/>
      <c r="W293" s="266"/>
      <c r="X293" s="266"/>
      <c r="Y293" s="266"/>
      <c r="Z293" s="266"/>
      <c r="AA293" s="266"/>
      <c r="AB293" s="266"/>
      <c r="AC293" s="266"/>
      <c r="AD293" s="266"/>
      <c r="AE293" s="266"/>
      <c r="AF293" s="266"/>
      <c r="AG293" s="266"/>
      <c r="AH293" s="266"/>
      <c r="AI293" s="266"/>
      <c r="AJ293" s="266"/>
      <c r="AK293" s="266"/>
      <c r="AL293" s="266"/>
      <c r="AM293" s="266"/>
      <c r="AN293" s="266"/>
      <c r="AO293" s="266"/>
      <c r="AP293" s="266"/>
      <c r="AQ293" s="266"/>
      <c r="AR293" s="266"/>
      <c r="AS293" s="266"/>
      <c r="AT293" s="266"/>
      <c r="AU293" s="280"/>
    </row>
    <row r="294" spans="1:47" ht="60" customHeight="1" x14ac:dyDescent="0.35">
      <c r="A294" s="276" t="s">
        <v>6593</v>
      </c>
      <c r="B294" s="254" t="s">
        <v>6594</v>
      </c>
      <c r="C294" s="255" t="s">
        <v>6634</v>
      </c>
      <c r="D294" s="258" t="s">
        <v>6635</v>
      </c>
      <c r="E294" s="259" t="s">
        <v>6321</v>
      </c>
      <c r="F294" s="262" t="s">
        <v>6612</v>
      </c>
      <c r="G294" s="265">
        <f>IF(COUNTIF(H294:AU294,"&lt;&gt;")=0,"",SUMPRODUCT(((Recommendations[ImplStatus]="Implemented")+(Recommendations[ImplStatus]="Compensated"))*ISNUMBER(MATCH(Recommendations[Id],H294:AU294,0)))/COUNTIF(H294:AU294,"&lt;&gt;"))</f>
        <v>0</v>
      </c>
      <c r="H294" s="266" t="s">
        <v>15</v>
      </c>
      <c r="I294" s="266" t="s">
        <v>24</v>
      </c>
      <c r="J294" s="266" t="s">
        <v>28</v>
      </c>
      <c r="K294" s="266" t="s">
        <v>1210</v>
      </c>
      <c r="L294" s="266"/>
      <c r="M294" s="266"/>
      <c r="N294" s="266"/>
      <c r="O294" s="266"/>
      <c r="P294" s="266"/>
      <c r="Q294" s="266"/>
      <c r="R294" s="266"/>
      <c r="S294" s="266"/>
      <c r="T294" s="266"/>
      <c r="U294" s="266"/>
      <c r="V294" s="266"/>
      <c r="W294" s="266"/>
      <c r="X294" s="266"/>
      <c r="Y294" s="266"/>
      <c r="Z294" s="266"/>
      <c r="AA294" s="266"/>
      <c r="AB294" s="266"/>
      <c r="AC294" s="266"/>
      <c r="AD294" s="266"/>
      <c r="AE294" s="266"/>
      <c r="AF294" s="266"/>
      <c r="AG294" s="266"/>
      <c r="AH294" s="266"/>
      <c r="AI294" s="266"/>
      <c r="AJ294" s="266"/>
      <c r="AK294" s="266"/>
      <c r="AL294" s="266"/>
      <c r="AM294" s="266"/>
      <c r="AN294" s="266"/>
      <c r="AO294" s="266"/>
      <c r="AP294" s="266"/>
      <c r="AQ294" s="266"/>
      <c r="AR294" s="266"/>
      <c r="AS294" s="266"/>
      <c r="AT294" s="266"/>
      <c r="AU294" s="280"/>
    </row>
    <row r="295" spans="1:47" ht="60" customHeight="1" x14ac:dyDescent="0.35">
      <c r="A295" s="276" t="s">
        <v>6593</v>
      </c>
      <c r="B295" s="254" t="s">
        <v>6594</v>
      </c>
      <c r="C295" s="255" t="s">
        <v>6636</v>
      </c>
      <c r="D295" s="258" t="s">
        <v>6637</v>
      </c>
      <c r="E295" s="259" t="s">
        <v>6138</v>
      </c>
      <c r="F295" s="262" t="s">
        <v>6612</v>
      </c>
      <c r="G295" s="265">
        <f>IF(COUNTIF(H295:AU295,"&lt;&gt;")=0,"",SUMPRODUCT(((Recommendations[ImplStatus]="Implemented")+(Recommendations[ImplStatus]="Compensated"))*ISNUMBER(MATCH(Recommendations[Id],H295:AU295,0)))/COUNTIF(H295:AU295,"&lt;&gt;"))</f>
        <v>0</v>
      </c>
      <c r="H295" s="266" t="s">
        <v>46</v>
      </c>
      <c r="I295" s="266" t="s">
        <v>146</v>
      </c>
      <c r="J295" s="266" t="s">
        <v>451</v>
      </c>
      <c r="K295" s="266" t="s">
        <v>502</v>
      </c>
      <c r="L295" s="266" t="s">
        <v>1196</v>
      </c>
      <c r="M295" s="266" t="s">
        <v>1306</v>
      </c>
      <c r="N295" s="266"/>
      <c r="O295" s="266"/>
      <c r="P295" s="266"/>
      <c r="Q295" s="266"/>
      <c r="R295" s="266"/>
      <c r="S295" s="266"/>
      <c r="T295" s="266"/>
      <c r="U295" s="266"/>
      <c r="V295" s="266"/>
      <c r="W295" s="266"/>
      <c r="X295" s="266"/>
      <c r="Y295" s="266"/>
      <c r="Z295" s="266"/>
      <c r="AA295" s="266"/>
      <c r="AB295" s="266"/>
      <c r="AC295" s="266"/>
      <c r="AD295" s="266"/>
      <c r="AE295" s="266"/>
      <c r="AF295" s="266"/>
      <c r="AG295" s="266"/>
      <c r="AH295" s="266"/>
      <c r="AI295" s="266"/>
      <c r="AJ295" s="266"/>
      <c r="AK295" s="266"/>
      <c r="AL295" s="266"/>
      <c r="AM295" s="266"/>
      <c r="AN295" s="266"/>
      <c r="AO295" s="266"/>
      <c r="AP295" s="266"/>
      <c r="AQ295" s="266"/>
      <c r="AR295" s="266"/>
      <c r="AS295" s="266"/>
      <c r="AT295" s="266"/>
      <c r="AU295" s="280"/>
    </row>
    <row r="296" spans="1:47" ht="60" customHeight="1" x14ac:dyDescent="0.35">
      <c r="A296" s="276" t="s">
        <v>6593</v>
      </c>
      <c r="B296" s="254" t="s">
        <v>6594</v>
      </c>
      <c r="C296" s="255" t="s">
        <v>6638</v>
      </c>
      <c r="D296" s="258" t="s">
        <v>6639</v>
      </c>
      <c r="E296" s="259" t="s">
        <v>6138</v>
      </c>
      <c r="F296" s="262" t="s">
        <v>6612</v>
      </c>
      <c r="G296" s="265">
        <f>IF(COUNTIF(H296:AU296,"&lt;&gt;")=0,"",SUMPRODUCT(((Recommendations[ImplStatus]="Implemented")+(Recommendations[ImplStatus]="Compensated"))*ISNUMBER(MATCH(Recommendations[Id],H296:AU296,0)))/COUNTIF(H296:AU296,"&lt;&gt;"))</f>
        <v>0</v>
      </c>
      <c r="H296" s="266" t="s">
        <v>33</v>
      </c>
      <c r="I296" s="266"/>
      <c r="J296" s="266"/>
      <c r="K296" s="266"/>
      <c r="L296" s="266"/>
      <c r="M296" s="266"/>
      <c r="N296" s="266"/>
      <c r="O296" s="266"/>
      <c r="P296" s="266"/>
      <c r="Q296" s="266"/>
      <c r="R296" s="266"/>
      <c r="S296" s="266"/>
      <c r="T296" s="266"/>
      <c r="U296" s="266"/>
      <c r="V296" s="266"/>
      <c r="W296" s="266"/>
      <c r="X296" s="266"/>
      <c r="Y296" s="266"/>
      <c r="Z296" s="266"/>
      <c r="AA296" s="266"/>
      <c r="AB296" s="266"/>
      <c r="AC296" s="266"/>
      <c r="AD296" s="266"/>
      <c r="AE296" s="266"/>
      <c r="AF296" s="266"/>
      <c r="AG296" s="266"/>
      <c r="AH296" s="266"/>
      <c r="AI296" s="266"/>
      <c r="AJ296" s="266"/>
      <c r="AK296" s="266"/>
      <c r="AL296" s="266"/>
      <c r="AM296" s="266"/>
      <c r="AN296" s="266"/>
      <c r="AO296" s="266"/>
      <c r="AP296" s="266"/>
      <c r="AQ296" s="266"/>
      <c r="AR296" s="266"/>
      <c r="AS296" s="266"/>
      <c r="AT296" s="266"/>
      <c r="AU296" s="280"/>
    </row>
    <row r="297" spans="1:47" ht="60" customHeight="1" x14ac:dyDescent="0.35">
      <c r="A297" s="276" t="s">
        <v>6593</v>
      </c>
      <c r="B297" s="254" t="s">
        <v>6594</v>
      </c>
      <c r="C297" s="255" t="s">
        <v>6640</v>
      </c>
      <c r="D297" s="258" t="s">
        <v>6641</v>
      </c>
      <c r="E297" s="259" t="s">
        <v>6042</v>
      </c>
      <c r="F297" s="262" t="s">
        <v>6612</v>
      </c>
      <c r="G297" s="265">
        <f>IF(COUNTIF(H297:AU297,"&lt;&gt;")=0,"",SUMPRODUCT(((Recommendations[ImplStatus]="Implemented")+(Recommendations[ImplStatus]="Compensated"))*ISNUMBER(MATCH(Recommendations[Id],H297:AU297,0)))/COUNTIF(H297:AU297,"&lt;&gt;"))</f>
        <v>0</v>
      </c>
      <c r="H297" s="266" t="s">
        <v>76</v>
      </c>
      <c r="I297" s="266" t="s">
        <v>81</v>
      </c>
      <c r="J297" s="266"/>
      <c r="K297" s="266"/>
      <c r="L297" s="266"/>
      <c r="M297" s="266"/>
      <c r="N297" s="266"/>
      <c r="O297" s="266"/>
      <c r="P297" s="266"/>
      <c r="Q297" s="266"/>
      <c r="R297" s="266"/>
      <c r="S297" s="266"/>
      <c r="T297" s="266"/>
      <c r="U297" s="266"/>
      <c r="V297" s="266"/>
      <c r="W297" s="266"/>
      <c r="X297" s="266"/>
      <c r="Y297" s="266"/>
      <c r="Z297" s="266"/>
      <c r="AA297" s="266"/>
      <c r="AB297" s="266"/>
      <c r="AC297" s="266"/>
      <c r="AD297" s="266"/>
      <c r="AE297" s="266"/>
      <c r="AF297" s="266"/>
      <c r="AG297" s="266"/>
      <c r="AH297" s="266"/>
      <c r="AI297" s="266"/>
      <c r="AJ297" s="266"/>
      <c r="AK297" s="266"/>
      <c r="AL297" s="266"/>
      <c r="AM297" s="266"/>
      <c r="AN297" s="266"/>
      <c r="AO297" s="266"/>
      <c r="AP297" s="266"/>
      <c r="AQ297" s="266"/>
      <c r="AR297" s="266"/>
      <c r="AS297" s="266"/>
      <c r="AT297" s="266"/>
      <c r="AU297" s="280"/>
    </row>
    <row r="298" spans="1:47" ht="60" customHeight="1" x14ac:dyDescent="0.35">
      <c r="A298" s="276" t="s">
        <v>6593</v>
      </c>
      <c r="B298" s="254" t="s">
        <v>6594</v>
      </c>
      <c r="C298" s="255" t="s">
        <v>6642</v>
      </c>
      <c r="D298" s="258" t="s">
        <v>6643</v>
      </c>
      <c r="E298" s="259" t="s">
        <v>6138</v>
      </c>
      <c r="F298" s="262" t="s">
        <v>6612</v>
      </c>
      <c r="G298" s="265">
        <f>IF(COUNTIF(H298:AU298,"&lt;&gt;")=0,"",SUMPRODUCT(((Recommendations[ImplStatus]="Implemented")+(Recommendations[ImplStatus]="Compensated"))*ISNUMBER(MATCH(Recommendations[Id],H298:AU298,0)))/COUNTIF(H298:AU298,"&lt;&gt;"))</f>
        <v>0</v>
      </c>
      <c r="H298" s="266" t="s">
        <v>564</v>
      </c>
      <c r="I298" s="266"/>
      <c r="J298" s="266"/>
      <c r="K298" s="266"/>
      <c r="L298" s="266"/>
      <c r="M298" s="266"/>
      <c r="N298" s="266"/>
      <c r="O298" s="266"/>
      <c r="P298" s="266"/>
      <c r="Q298" s="266"/>
      <c r="R298" s="266"/>
      <c r="S298" s="266"/>
      <c r="T298" s="266"/>
      <c r="U298" s="266"/>
      <c r="V298" s="266"/>
      <c r="W298" s="266"/>
      <c r="X298" s="266"/>
      <c r="Y298" s="266"/>
      <c r="Z298" s="266"/>
      <c r="AA298" s="266"/>
      <c r="AB298" s="266"/>
      <c r="AC298" s="266"/>
      <c r="AD298" s="266"/>
      <c r="AE298" s="266"/>
      <c r="AF298" s="266"/>
      <c r="AG298" s="266"/>
      <c r="AH298" s="266"/>
      <c r="AI298" s="266"/>
      <c r="AJ298" s="266"/>
      <c r="AK298" s="266"/>
      <c r="AL298" s="266"/>
      <c r="AM298" s="266"/>
      <c r="AN298" s="266"/>
      <c r="AO298" s="266"/>
      <c r="AP298" s="266"/>
      <c r="AQ298" s="266"/>
      <c r="AR298" s="266"/>
      <c r="AS298" s="266"/>
      <c r="AT298" s="266"/>
      <c r="AU298" s="280"/>
    </row>
    <row r="299" spans="1:47" ht="60" customHeight="1" x14ac:dyDescent="0.35">
      <c r="A299" s="276" t="s">
        <v>6593</v>
      </c>
      <c r="B299" s="254" t="s">
        <v>6594</v>
      </c>
      <c r="C299" s="255" t="s">
        <v>6644</v>
      </c>
      <c r="D299" s="258" t="s">
        <v>6645</v>
      </c>
      <c r="E299" s="259" t="s">
        <v>6071</v>
      </c>
      <c r="F299" s="262" t="s">
        <v>6612</v>
      </c>
      <c r="G299" s="265" t="str">
        <f>IF(COUNTIF(H299:AU299,"&lt;&gt;")=0,"",SUMPRODUCT(((Recommendations[ImplStatus]="Implemented")+(Recommendations[ImplStatus]="Compensated"))*ISNUMBER(MATCH(Recommendations[Id],H299:AU299,0)))/COUNTIF(H299:AU299,"&lt;&gt;"))</f>
        <v/>
      </c>
      <c r="H299" s="266"/>
      <c r="I299" s="266"/>
      <c r="J299" s="266"/>
      <c r="K299" s="266"/>
      <c r="L299" s="266"/>
      <c r="M299" s="266"/>
      <c r="N299" s="266"/>
      <c r="O299" s="266"/>
      <c r="P299" s="266"/>
      <c r="Q299" s="266"/>
      <c r="R299" s="266"/>
      <c r="S299" s="266"/>
      <c r="T299" s="266"/>
      <c r="U299" s="266"/>
      <c r="V299" s="266"/>
      <c r="W299" s="266"/>
      <c r="X299" s="266"/>
      <c r="Y299" s="266"/>
      <c r="Z299" s="266"/>
      <c r="AA299" s="266"/>
      <c r="AB299" s="266"/>
      <c r="AC299" s="266"/>
      <c r="AD299" s="266"/>
      <c r="AE299" s="266"/>
      <c r="AF299" s="266"/>
      <c r="AG299" s="266"/>
      <c r="AH299" s="266"/>
      <c r="AI299" s="266"/>
      <c r="AJ299" s="266"/>
      <c r="AK299" s="266"/>
      <c r="AL299" s="266"/>
      <c r="AM299" s="266"/>
      <c r="AN299" s="266"/>
      <c r="AO299" s="266"/>
      <c r="AP299" s="266"/>
      <c r="AQ299" s="266"/>
      <c r="AR299" s="266"/>
      <c r="AS299" s="266"/>
      <c r="AT299" s="266"/>
      <c r="AU299" s="280"/>
    </row>
    <row r="300" spans="1:47" ht="60" customHeight="1" x14ac:dyDescent="0.35">
      <c r="A300" s="276" t="s">
        <v>6593</v>
      </c>
      <c r="B300" s="254" t="s">
        <v>6594</v>
      </c>
      <c r="C300" s="255" t="s">
        <v>6646</v>
      </c>
      <c r="D300" s="258" t="s">
        <v>6647</v>
      </c>
      <c r="E300" s="259" t="s">
        <v>6138</v>
      </c>
      <c r="F300" s="262" t="s">
        <v>6612</v>
      </c>
      <c r="G300" s="265">
        <f>IF(COUNTIF(H300:AU300,"&lt;&gt;")=0,"",SUMPRODUCT(((Recommendations[ImplStatus]="Implemented")+(Recommendations[ImplStatus]="Compensated"))*ISNUMBER(MATCH(Recommendations[Id],H300:AU300,0)))/COUNTIF(H300:AU300,"&lt;&gt;"))</f>
        <v>0</v>
      </c>
      <c r="H300" s="266" t="s">
        <v>298</v>
      </c>
      <c r="I300" s="266" t="s">
        <v>316</v>
      </c>
      <c r="J300" s="266" t="s">
        <v>322</v>
      </c>
      <c r="K300" s="266" t="s">
        <v>325</v>
      </c>
      <c r="L300" s="266"/>
      <c r="M300" s="266"/>
      <c r="N300" s="266"/>
      <c r="O300" s="266"/>
      <c r="P300" s="266"/>
      <c r="Q300" s="266"/>
      <c r="R300" s="266"/>
      <c r="S300" s="266"/>
      <c r="T300" s="266"/>
      <c r="U300" s="266"/>
      <c r="V300" s="266"/>
      <c r="W300" s="266"/>
      <c r="X300" s="266"/>
      <c r="Y300" s="266"/>
      <c r="Z300" s="266"/>
      <c r="AA300" s="266"/>
      <c r="AB300" s="266"/>
      <c r="AC300" s="266"/>
      <c r="AD300" s="266"/>
      <c r="AE300" s="266"/>
      <c r="AF300" s="266"/>
      <c r="AG300" s="266"/>
      <c r="AH300" s="266"/>
      <c r="AI300" s="266"/>
      <c r="AJ300" s="266"/>
      <c r="AK300" s="266"/>
      <c r="AL300" s="266"/>
      <c r="AM300" s="266"/>
      <c r="AN300" s="266"/>
      <c r="AO300" s="266"/>
      <c r="AP300" s="266"/>
      <c r="AQ300" s="266"/>
      <c r="AR300" s="266"/>
      <c r="AS300" s="266"/>
      <c r="AT300" s="266"/>
      <c r="AU300" s="280"/>
    </row>
    <row r="301" spans="1:47" ht="60" customHeight="1" x14ac:dyDescent="0.35">
      <c r="A301" s="276" t="s">
        <v>6593</v>
      </c>
      <c r="B301" s="254" t="s">
        <v>6594</v>
      </c>
      <c r="C301" s="255" t="s">
        <v>6648</v>
      </c>
      <c r="D301" s="258" t="s">
        <v>6649</v>
      </c>
      <c r="E301" s="259" t="s">
        <v>6186</v>
      </c>
      <c r="F301" s="262" t="s">
        <v>6612</v>
      </c>
      <c r="G301" s="265" t="str">
        <f>IF(COUNTIF(H301:AU301,"&lt;&gt;")=0,"",SUMPRODUCT(((Recommendations[ImplStatus]="Implemented")+(Recommendations[ImplStatus]="Compensated"))*ISNUMBER(MATCH(Recommendations[Id],H301:AU301,0)))/COUNTIF(H301:AU301,"&lt;&gt;"))</f>
        <v/>
      </c>
      <c r="H301" s="266"/>
      <c r="I301" s="266"/>
      <c r="J301" s="266"/>
      <c r="K301" s="266"/>
      <c r="L301" s="266"/>
      <c r="M301" s="266"/>
      <c r="N301" s="266"/>
      <c r="O301" s="266"/>
      <c r="P301" s="266"/>
      <c r="Q301" s="266"/>
      <c r="R301" s="266"/>
      <c r="S301" s="266"/>
      <c r="T301" s="266"/>
      <c r="U301" s="266"/>
      <c r="V301" s="266"/>
      <c r="W301" s="266"/>
      <c r="X301" s="266"/>
      <c r="Y301" s="266"/>
      <c r="Z301" s="266"/>
      <c r="AA301" s="266"/>
      <c r="AB301" s="266"/>
      <c r="AC301" s="266"/>
      <c r="AD301" s="266"/>
      <c r="AE301" s="266"/>
      <c r="AF301" s="266"/>
      <c r="AG301" s="266"/>
      <c r="AH301" s="266"/>
      <c r="AI301" s="266"/>
      <c r="AJ301" s="266"/>
      <c r="AK301" s="266"/>
      <c r="AL301" s="266"/>
      <c r="AM301" s="266"/>
      <c r="AN301" s="266"/>
      <c r="AO301" s="266"/>
      <c r="AP301" s="266"/>
      <c r="AQ301" s="266"/>
      <c r="AR301" s="266"/>
      <c r="AS301" s="266"/>
      <c r="AT301" s="266"/>
      <c r="AU301" s="280"/>
    </row>
    <row r="302" spans="1:47" ht="60" customHeight="1" x14ac:dyDescent="0.35">
      <c r="A302" s="276" t="s">
        <v>6593</v>
      </c>
      <c r="B302" s="254" t="s">
        <v>6594</v>
      </c>
      <c r="C302" s="255" t="s">
        <v>6650</v>
      </c>
      <c r="D302" s="258" t="s">
        <v>6651</v>
      </c>
      <c r="E302" s="259" t="s">
        <v>6186</v>
      </c>
      <c r="F302" s="262" t="s">
        <v>6612</v>
      </c>
      <c r="G302" s="265" t="str">
        <f>IF(COUNTIF(H302:AU302,"&lt;&gt;")=0,"",SUMPRODUCT(((Recommendations[ImplStatus]="Implemented")+(Recommendations[ImplStatus]="Compensated"))*ISNUMBER(MATCH(Recommendations[Id],H302:AU302,0)))/COUNTIF(H302:AU302,"&lt;&gt;"))</f>
        <v/>
      </c>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6"/>
      <c r="AD302" s="266"/>
      <c r="AE302" s="266"/>
      <c r="AF302" s="266"/>
      <c r="AG302" s="266"/>
      <c r="AH302" s="266"/>
      <c r="AI302" s="266"/>
      <c r="AJ302" s="266"/>
      <c r="AK302" s="266"/>
      <c r="AL302" s="266"/>
      <c r="AM302" s="266"/>
      <c r="AN302" s="266"/>
      <c r="AO302" s="266"/>
      <c r="AP302" s="266"/>
      <c r="AQ302" s="266"/>
      <c r="AR302" s="266"/>
      <c r="AS302" s="266"/>
      <c r="AT302" s="266"/>
      <c r="AU302" s="280"/>
    </row>
    <row r="303" spans="1:47" ht="60" customHeight="1" outlineLevel="2" x14ac:dyDescent="0.35">
      <c r="A303" s="275" t="s">
        <v>6593</v>
      </c>
      <c r="B303" s="253" t="s">
        <v>2408</v>
      </c>
      <c r="C303" s="253"/>
      <c r="D303" s="257"/>
      <c r="E303" s="253"/>
      <c r="F303" s="261"/>
      <c r="G303" s="264" t="str">
        <f>IF(COUNTIF(H303:AU303,"&lt;&gt;")=0,"",SUMPRODUCT(((Recommendations[ImplStatus]="Implemented")+(Recommendations[ImplStatus]="Compensated"))*ISNUMBER(MATCH(Recommendations[Id],H303:AU303,0)))/COUNTIF(H303:AU303,"&lt;&gt;"))</f>
        <v/>
      </c>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1"/>
      <c r="AD303" s="261"/>
      <c r="AE303" s="261"/>
      <c r="AF303" s="261"/>
      <c r="AG303" s="261"/>
      <c r="AH303" s="261"/>
      <c r="AI303" s="261"/>
      <c r="AJ303" s="261"/>
      <c r="AK303" s="261"/>
      <c r="AL303" s="261"/>
      <c r="AM303" s="261"/>
      <c r="AN303" s="261"/>
      <c r="AO303" s="261"/>
      <c r="AP303" s="261"/>
      <c r="AQ303" s="261"/>
      <c r="AR303" s="261"/>
      <c r="AS303" s="261"/>
      <c r="AT303" s="261"/>
      <c r="AU303" s="279"/>
    </row>
    <row r="304" spans="1:47" ht="60" customHeight="1" x14ac:dyDescent="0.35">
      <c r="A304" s="276" t="s">
        <v>6593</v>
      </c>
      <c r="B304" s="254" t="s">
        <v>2408</v>
      </c>
      <c r="C304" s="255" t="s">
        <v>6652</v>
      </c>
      <c r="D304" s="258" t="s">
        <v>6653</v>
      </c>
      <c r="E304" s="259" t="s">
        <v>6042</v>
      </c>
      <c r="F304" s="262" t="s">
        <v>6654</v>
      </c>
      <c r="G304" s="265" t="str">
        <f>IF(COUNTIF(H304:AU304,"&lt;&gt;")=0,"",SUMPRODUCT(((Recommendations[ImplStatus]="Implemented")+(Recommendations[ImplStatus]="Compensated"))*ISNUMBER(MATCH(Recommendations[Id],H304:AU304,0)))/COUNTIF(H304:AU304,"&lt;&gt;"))</f>
        <v/>
      </c>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6"/>
      <c r="AD304" s="266"/>
      <c r="AE304" s="266"/>
      <c r="AF304" s="266"/>
      <c r="AG304" s="266"/>
      <c r="AH304" s="266"/>
      <c r="AI304" s="266"/>
      <c r="AJ304" s="266"/>
      <c r="AK304" s="266"/>
      <c r="AL304" s="266"/>
      <c r="AM304" s="266"/>
      <c r="AN304" s="266"/>
      <c r="AO304" s="266"/>
      <c r="AP304" s="266"/>
      <c r="AQ304" s="266"/>
      <c r="AR304" s="266"/>
      <c r="AS304" s="266"/>
      <c r="AT304" s="266"/>
      <c r="AU304" s="280"/>
    </row>
    <row r="305" spans="1:47" ht="60" customHeight="1" x14ac:dyDescent="0.35">
      <c r="A305" s="276" t="s">
        <v>6593</v>
      </c>
      <c r="B305" s="254" t="s">
        <v>2408</v>
      </c>
      <c r="C305" s="255" t="s">
        <v>6655</v>
      </c>
      <c r="D305" s="258" t="s">
        <v>6656</v>
      </c>
      <c r="E305" s="259" t="s">
        <v>6042</v>
      </c>
      <c r="F305" s="262" t="s">
        <v>6654</v>
      </c>
      <c r="G305" s="265" t="str">
        <f>IF(COUNTIF(H305:AU305,"&lt;&gt;")=0,"",SUMPRODUCT(((Recommendations[ImplStatus]="Implemented")+(Recommendations[ImplStatus]="Compensated"))*ISNUMBER(MATCH(Recommendations[Id],H305:AU305,0)))/COUNTIF(H305:AU305,"&lt;&gt;"))</f>
        <v/>
      </c>
      <c r="H305" s="266"/>
      <c r="I305" s="266"/>
      <c r="J305" s="266"/>
      <c r="K305" s="266"/>
      <c r="L305" s="266"/>
      <c r="M305" s="266"/>
      <c r="N305" s="266"/>
      <c r="O305" s="266"/>
      <c r="P305" s="266"/>
      <c r="Q305" s="266"/>
      <c r="R305" s="266"/>
      <c r="S305" s="266"/>
      <c r="T305" s="266"/>
      <c r="U305" s="266"/>
      <c r="V305" s="266"/>
      <c r="W305" s="266"/>
      <c r="X305" s="266"/>
      <c r="Y305" s="266"/>
      <c r="Z305" s="266"/>
      <c r="AA305" s="266"/>
      <c r="AB305" s="266"/>
      <c r="AC305" s="266"/>
      <c r="AD305" s="266"/>
      <c r="AE305" s="266"/>
      <c r="AF305" s="266"/>
      <c r="AG305" s="266"/>
      <c r="AH305" s="266"/>
      <c r="AI305" s="266"/>
      <c r="AJ305" s="266"/>
      <c r="AK305" s="266"/>
      <c r="AL305" s="266"/>
      <c r="AM305" s="266"/>
      <c r="AN305" s="266"/>
      <c r="AO305" s="266"/>
      <c r="AP305" s="266"/>
      <c r="AQ305" s="266"/>
      <c r="AR305" s="266"/>
      <c r="AS305" s="266"/>
      <c r="AT305" s="266"/>
      <c r="AU305" s="280"/>
    </row>
    <row r="306" spans="1:47" ht="60" customHeight="1" x14ac:dyDescent="0.35">
      <c r="A306" s="276" t="s">
        <v>6593</v>
      </c>
      <c r="B306" s="254" t="s">
        <v>2408</v>
      </c>
      <c r="C306" s="255" t="s">
        <v>6657</v>
      </c>
      <c r="D306" s="258" t="s">
        <v>6658</v>
      </c>
      <c r="E306" s="259" t="s">
        <v>6042</v>
      </c>
      <c r="F306" s="262" t="s">
        <v>6654</v>
      </c>
      <c r="G306" s="265" t="str">
        <f>IF(COUNTIF(H306:AU306,"&lt;&gt;")=0,"",SUMPRODUCT(((Recommendations[ImplStatus]="Implemented")+(Recommendations[ImplStatus]="Compensated"))*ISNUMBER(MATCH(Recommendations[Id],H306:AU306,0)))/COUNTIF(H306:AU306,"&lt;&gt;"))</f>
        <v/>
      </c>
      <c r="H306" s="266"/>
      <c r="I306" s="266"/>
      <c r="J306" s="266"/>
      <c r="K306" s="266"/>
      <c r="L306" s="266"/>
      <c r="M306" s="266"/>
      <c r="N306" s="266"/>
      <c r="O306" s="266"/>
      <c r="P306" s="266"/>
      <c r="Q306" s="266"/>
      <c r="R306" s="266"/>
      <c r="S306" s="266"/>
      <c r="T306" s="266"/>
      <c r="U306" s="266"/>
      <c r="V306" s="266"/>
      <c r="W306" s="266"/>
      <c r="X306" s="266"/>
      <c r="Y306" s="266"/>
      <c r="Z306" s="266"/>
      <c r="AA306" s="266"/>
      <c r="AB306" s="266"/>
      <c r="AC306" s="266"/>
      <c r="AD306" s="266"/>
      <c r="AE306" s="266"/>
      <c r="AF306" s="266"/>
      <c r="AG306" s="266"/>
      <c r="AH306" s="266"/>
      <c r="AI306" s="266"/>
      <c r="AJ306" s="266"/>
      <c r="AK306" s="266"/>
      <c r="AL306" s="266"/>
      <c r="AM306" s="266"/>
      <c r="AN306" s="266"/>
      <c r="AO306" s="266"/>
      <c r="AP306" s="266"/>
      <c r="AQ306" s="266"/>
      <c r="AR306" s="266"/>
      <c r="AS306" s="266"/>
      <c r="AT306" s="266"/>
      <c r="AU306" s="280"/>
    </row>
    <row r="307" spans="1:47" ht="60" customHeight="1" x14ac:dyDescent="0.35">
      <c r="A307" s="276" t="s">
        <v>6593</v>
      </c>
      <c r="B307" s="254" t="s">
        <v>2408</v>
      </c>
      <c r="C307" s="255" t="s">
        <v>6659</v>
      </c>
      <c r="D307" s="258" t="s">
        <v>6660</v>
      </c>
      <c r="E307" s="259" t="s">
        <v>6042</v>
      </c>
      <c r="F307" s="262" t="s">
        <v>6654</v>
      </c>
      <c r="G307" s="265" t="str">
        <f>IF(COUNTIF(H307:AU307,"&lt;&gt;")=0,"",SUMPRODUCT(((Recommendations[ImplStatus]="Implemented")+(Recommendations[ImplStatus]="Compensated"))*ISNUMBER(MATCH(Recommendations[Id],H307:AU307,0)))/COUNTIF(H307:AU307,"&lt;&gt;"))</f>
        <v/>
      </c>
      <c r="H307" s="266"/>
      <c r="I307" s="266"/>
      <c r="J307" s="266"/>
      <c r="K307" s="266"/>
      <c r="L307" s="266"/>
      <c r="M307" s="266"/>
      <c r="N307" s="266"/>
      <c r="O307" s="266"/>
      <c r="P307" s="266"/>
      <c r="Q307" s="266"/>
      <c r="R307" s="266"/>
      <c r="S307" s="266"/>
      <c r="T307" s="266"/>
      <c r="U307" s="266"/>
      <c r="V307" s="266"/>
      <c r="W307" s="266"/>
      <c r="X307" s="266"/>
      <c r="Y307" s="266"/>
      <c r="Z307" s="266"/>
      <c r="AA307" s="266"/>
      <c r="AB307" s="266"/>
      <c r="AC307" s="266"/>
      <c r="AD307" s="266"/>
      <c r="AE307" s="266"/>
      <c r="AF307" s="266"/>
      <c r="AG307" s="266"/>
      <c r="AH307" s="266"/>
      <c r="AI307" s="266"/>
      <c r="AJ307" s="266"/>
      <c r="AK307" s="266"/>
      <c r="AL307" s="266"/>
      <c r="AM307" s="266"/>
      <c r="AN307" s="266"/>
      <c r="AO307" s="266"/>
      <c r="AP307" s="266"/>
      <c r="AQ307" s="266"/>
      <c r="AR307" s="266"/>
      <c r="AS307" s="266"/>
      <c r="AT307" s="266"/>
      <c r="AU307" s="280"/>
    </row>
    <row r="308" spans="1:47" ht="60" customHeight="1" x14ac:dyDescent="0.35">
      <c r="A308" s="276" t="s">
        <v>6593</v>
      </c>
      <c r="B308" s="254" t="s">
        <v>2408</v>
      </c>
      <c r="C308" s="255" t="s">
        <v>6661</v>
      </c>
      <c r="D308" s="258" t="s">
        <v>6662</v>
      </c>
      <c r="E308" s="259" t="s">
        <v>6138</v>
      </c>
      <c r="F308" s="262" t="s">
        <v>6654</v>
      </c>
      <c r="G308" s="265" t="str">
        <f>IF(COUNTIF(H308:AU308,"&lt;&gt;")=0,"",SUMPRODUCT(((Recommendations[ImplStatus]="Implemented")+(Recommendations[ImplStatus]="Compensated"))*ISNUMBER(MATCH(Recommendations[Id],H308:AU308,0)))/COUNTIF(H308:AU308,"&lt;&gt;"))</f>
        <v/>
      </c>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c r="AF308" s="266"/>
      <c r="AG308" s="266"/>
      <c r="AH308" s="266"/>
      <c r="AI308" s="266"/>
      <c r="AJ308" s="266"/>
      <c r="AK308" s="266"/>
      <c r="AL308" s="266"/>
      <c r="AM308" s="266"/>
      <c r="AN308" s="266"/>
      <c r="AO308" s="266"/>
      <c r="AP308" s="266"/>
      <c r="AQ308" s="266"/>
      <c r="AR308" s="266"/>
      <c r="AS308" s="266"/>
      <c r="AT308" s="266"/>
      <c r="AU308" s="280"/>
    </row>
    <row r="309" spans="1:47" ht="60" customHeight="1" x14ac:dyDescent="0.35">
      <c r="A309" s="276" t="s">
        <v>6593</v>
      </c>
      <c r="B309" s="254" t="s">
        <v>2408</v>
      </c>
      <c r="C309" s="255" t="s">
        <v>6663</v>
      </c>
      <c r="D309" s="258" t="s">
        <v>6664</v>
      </c>
      <c r="E309" s="259" t="s">
        <v>6138</v>
      </c>
      <c r="F309" s="262" t="s">
        <v>6654</v>
      </c>
      <c r="G309" s="265">
        <f>IF(COUNTIF(H309:AU309,"&lt;&gt;")=0,"",SUMPRODUCT(((Recommendations[ImplStatus]="Implemented")+(Recommendations[ImplStatus]="Compensated"))*ISNUMBER(MATCH(Recommendations[Id],H309:AU309,0)))/COUNTIF(H309:AU309,"&lt;&gt;"))</f>
        <v>0</v>
      </c>
      <c r="H309" s="266" t="s">
        <v>176</v>
      </c>
      <c r="I309" s="266" t="s">
        <v>181</v>
      </c>
      <c r="J309" s="266" t="s">
        <v>186</v>
      </c>
      <c r="K309" s="266" t="s">
        <v>191</v>
      </c>
      <c r="L309" s="266" t="s">
        <v>201</v>
      </c>
      <c r="M309" s="266" t="s">
        <v>212</v>
      </c>
      <c r="N309" s="266" t="s">
        <v>221</v>
      </c>
      <c r="O309" s="266" t="s">
        <v>225</v>
      </c>
      <c r="P309" s="266" t="s">
        <v>229</v>
      </c>
      <c r="Q309" s="266" t="s">
        <v>233</v>
      </c>
      <c r="R309" s="266" t="s">
        <v>237</v>
      </c>
      <c r="S309" s="266" t="s">
        <v>241</v>
      </c>
      <c r="T309" s="266" t="s">
        <v>245</v>
      </c>
      <c r="U309" s="266" t="s">
        <v>249</v>
      </c>
      <c r="V309" s="266" t="s">
        <v>253</v>
      </c>
      <c r="W309" s="266" t="s">
        <v>257</v>
      </c>
      <c r="X309" s="266" t="s">
        <v>261</v>
      </c>
      <c r="Y309" s="266" t="s">
        <v>265</v>
      </c>
      <c r="Z309" s="266" t="s">
        <v>269</v>
      </c>
      <c r="AA309" s="266" t="s">
        <v>277</v>
      </c>
      <c r="AB309" s="266" t="s">
        <v>281</v>
      </c>
      <c r="AC309" s="266" t="s">
        <v>285</v>
      </c>
      <c r="AD309" s="266" t="s">
        <v>289</v>
      </c>
      <c r="AE309" s="266" t="s">
        <v>293</v>
      </c>
      <c r="AF309" s="266" t="s">
        <v>441</v>
      </c>
      <c r="AG309" s="266" t="s">
        <v>1256</v>
      </c>
      <c r="AH309" s="266" t="s">
        <v>1301</v>
      </c>
      <c r="AI309" s="266"/>
      <c r="AJ309" s="266"/>
      <c r="AK309" s="266"/>
      <c r="AL309" s="266"/>
      <c r="AM309" s="266"/>
      <c r="AN309" s="266"/>
      <c r="AO309" s="266"/>
      <c r="AP309" s="266"/>
      <c r="AQ309" s="266"/>
      <c r="AR309" s="266"/>
      <c r="AS309" s="266"/>
      <c r="AT309" s="266"/>
      <c r="AU309" s="280"/>
    </row>
    <row r="310" spans="1:47" ht="60" customHeight="1" x14ac:dyDescent="0.35">
      <c r="A310" s="276" t="s">
        <v>6593</v>
      </c>
      <c r="B310" s="254" t="s">
        <v>2408</v>
      </c>
      <c r="C310" s="255" t="s">
        <v>6665</v>
      </c>
      <c r="D310" s="258" t="s">
        <v>6666</v>
      </c>
      <c r="E310" s="259" t="s">
        <v>6138</v>
      </c>
      <c r="F310" s="262" t="s">
        <v>6654</v>
      </c>
      <c r="G310" s="265" t="str">
        <f>IF(COUNTIF(H310:AU310,"&lt;&gt;")=0,"",SUMPRODUCT(((Recommendations[ImplStatus]="Implemented")+(Recommendations[ImplStatus]="Compensated"))*ISNUMBER(MATCH(Recommendations[Id],H310:AU310,0)))/COUNTIF(H310:AU310,"&lt;&gt;"))</f>
        <v/>
      </c>
      <c r="H310" s="266"/>
      <c r="I310" s="266"/>
      <c r="J310" s="266"/>
      <c r="K310" s="266"/>
      <c r="L310" s="266"/>
      <c r="M310" s="266"/>
      <c r="N310" s="266"/>
      <c r="O310" s="266"/>
      <c r="P310" s="266"/>
      <c r="Q310" s="266"/>
      <c r="R310" s="266"/>
      <c r="S310" s="266"/>
      <c r="T310" s="266"/>
      <c r="U310" s="266"/>
      <c r="V310" s="266"/>
      <c r="W310" s="266"/>
      <c r="X310" s="266"/>
      <c r="Y310" s="266"/>
      <c r="Z310" s="266"/>
      <c r="AA310" s="266"/>
      <c r="AB310" s="266"/>
      <c r="AC310" s="266"/>
      <c r="AD310" s="266"/>
      <c r="AE310" s="266"/>
      <c r="AF310" s="266"/>
      <c r="AG310" s="266"/>
      <c r="AH310" s="266"/>
      <c r="AI310" s="266"/>
      <c r="AJ310" s="266"/>
      <c r="AK310" s="266"/>
      <c r="AL310" s="266"/>
      <c r="AM310" s="266"/>
      <c r="AN310" s="266"/>
      <c r="AO310" s="266"/>
      <c r="AP310" s="266"/>
      <c r="AQ310" s="266"/>
      <c r="AR310" s="266"/>
      <c r="AS310" s="266"/>
      <c r="AT310" s="266"/>
      <c r="AU310" s="280"/>
    </row>
    <row r="311" spans="1:47" ht="60" customHeight="1" x14ac:dyDescent="0.35">
      <c r="A311" s="276" t="s">
        <v>6593</v>
      </c>
      <c r="B311" s="254" t="s">
        <v>2408</v>
      </c>
      <c r="C311" s="255" t="s">
        <v>6667</v>
      </c>
      <c r="D311" s="258" t="s">
        <v>6668</v>
      </c>
      <c r="E311" s="259" t="s">
        <v>6138</v>
      </c>
      <c r="F311" s="262" t="s">
        <v>6654</v>
      </c>
      <c r="G311" s="265" t="str">
        <f>IF(COUNTIF(H311:AU311,"&lt;&gt;")=0,"",SUMPRODUCT(((Recommendations[ImplStatus]="Implemented")+(Recommendations[ImplStatus]="Compensated"))*ISNUMBER(MATCH(Recommendations[Id],H311:AU311,0)))/COUNTIF(H311:AU311,"&lt;&gt;"))</f>
        <v/>
      </c>
      <c r="H311" s="266"/>
      <c r="I311" s="266"/>
      <c r="J311" s="266"/>
      <c r="K311" s="266"/>
      <c r="L311" s="266"/>
      <c r="M311" s="266"/>
      <c r="N311" s="266"/>
      <c r="O311" s="266"/>
      <c r="P311" s="266"/>
      <c r="Q311" s="266"/>
      <c r="R311" s="266"/>
      <c r="S311" s="266"/>
      <c r="T311" s="266"/>
      <c r="U311" s="266"/>
      <c r="V311" s="266"/>
      <c r="W311" s="266"/>
      <c r="X311" s="266"/>
      <c r="Y311" s="266"/>
      <c r="Z311" s="266"/>
      <c r="AA311" s="266"/>
      <c r="AB311" s="266"/>
      <c r="AC311" s="266"/>
      <c r="AD311" s="266"/>
      <c r="AE311" s="266"/>
      <c r="AF311" s="266"/>
      <c r="AG311" s="266"/>
      <c r="AH311" s="266"/>
      <c r="AI311" s="266"/>
      <c r="AJ311" s="266"/>
      <c r="AK311" s="266"/>
      <c r="AL311" s="266"/>
      <c r="AM311" s="266"/>
      <c r="AN311" s="266"/>
      <c r="AO311" s="266"/>
      <c r="AP311" s="266"/>
      <c r="AQ311" s="266"/>
      <c r="AR311" s="266"/>
      <c r="AS311" s="266"/>
      <c r="AT311" s="266"/>
      <c r="AU311" s="280"/>
    </row>
    <row r="312" spans="1:47" ht="60" customHeight="1" x14ac:dyDescent="0.35">
      <c r="A312" s="276" t="s">
        <v>6593</v>
      </c>
      <c r="B312" s="254" t="s">
        <v>2408</v>
      </c>
      <c r="C312" s="255" t="s">
        <v>6669</v>
      </c>
      <c r="D312" s="258" t="s">
        <v>6670</v>
      </c>
      <c r="E312" s="259" t="s">
        <v>6138</v>
      </c>
      <c r="F312" s="262" t="s">
        <v>6654</v>
      </c>
      <c r="G312" s="265" t="str">
        <f>IF(COUNTIF(H312:AU312,"&lt;&gt;")=0,"",SUMPRODUCT(((Recommendations[ImplStatus]="Implemented")+(Recommendations[ImplStatus]="Compensated"))*ISNUMBER(MATCH(Recommendations[Id],H312:AU312,0)))/COUNTIF(H312:AU312,"&lt;&gt;"))</f>
        <v/>
      </c>
      <c r="H312" s="266"/>
      <c r="I312" s="266"/>
      <c r="J312" s="266"/>
      <c r="K312" s="266"/>
      <c r="L312" s="266"/>
      <c r="M312" s="266"/>
      <c r="N312" s="266"/>
      <c r="O312" s="266"/>
      <c r="P312" s="266"/>
      <c r="Q312" s="266"/>
      <c r="R312" s="266"/>
      <c r="S312" s="266"/>
      <c r="T312" s="266"/>
      <c r="U312" s="266"/>
      <c r="V312" s="266"/>
      <c r="W312" s="266"/>
      <c r="X312" s="266"/>
      <c r="Y312" s="266"/>
      <c r="Z312" s="266"/>
      <c r="AA312" s="266"/>
      <c r="AB312" s="266"/>
      <c r="AC312" s="266"/>
      <c r="AD312" s="266"/>
      <c r="AE312" s="266"/>
      <c r="AF312" s="266"/>
      <c r="AG312" s="266"/>
      <c r="AH312" s="266"/>
      <c r="AI312" s="266"/>
      <c r="AJ312" s="266"/>
      <c r="AK312" s="266"/>
      <c r="AL312" s="266"/>
      <c r="AM312" s="266"/>
      <c r="AN312" s="266"/>
      <c r="AO312" s="266"/>
      <c r="AP312" s="266"/>
      <c r="AQ312" s="266"/>
      <c r="AR312" s="266"/>
      <c r="AS312" s="266"/>
      <c r="AT312" s="266"/>
      <c r="AU312" s="280"/>
    </row>
    <row r="313" spans="1:47" ht="60" customHeight="1" x14ac:dyDescent="0.35">
      <c r="A313" s="276" t="s">
        <v>6593</v>
      </c>
      <c r="B313" s="254" t="s">
        <v>2408</v>
      </c>
      <c r="C313" s="255" t="s">
        <v>6671</v>
      </c>
      <c r="D313" s="258" t="s">
        <v>6672</v>
      </c>
      <c r="E313" s="259" t="s">
        <v>6071</v>
      </c>
      <c r="F313" s="262" t="s">
        <v>6654</v>
      </c>
      <c r="G313" s="265" t="str">
        <f>IF(COUNTIF(H313:AU313,"&lt;&gt;")=0,"",SUMPRODUCT(((Recommendations[ImplStatus]="Implemented")+(Recommendations[ImplStatus]="Compensated"))*ISNUMBER(MATCH(Recommendations[Id],H313:AU313,0)))/COUNTIF(H313:AU313,"&lt;&gt;"))</f>
        <v/>
      </c>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6"/>
      <c r="AD313" s="266"/>
      <c r="AE313" s="266"/>
      <c r="AF313" s="266"/>
      <c r="AG313" s="266"/>
      <c r="AH313" s="266"/>
      <c r="AI313" s="266"/>
      <c r="AJ313" s="266"/>
      <c r="AK313" s="266"/>
      <c r="AL313" s="266"/>
      <c r="AM313" s="266"/>
      <c r="AN313" s="266"/>
      <c r="AO313" s="266"/>
      <c r="AP313" s="266"/>
      <c r="AQ313" s="266"/>
      <c r="AR313" s="266"/>
      <c r="AS313" s="266"/>
      <c r="AT313" s="266"/>
      <c r="AU313" s="280"/>
    </row>
    <row r="314" spans="1:47" ht="60" customHeight="1" x14ac:dyDescent="0.35">
      <c r="A314" s="276" t="s">
        <v>6593</v>
      </c>
      <c r="B314" s="254" t="s">
        <v>2408</v>
      </c>
      <c r="C314" s="255" t="s">
        <v>6673</v>
      </c>
      <c r="D314" s="258" t="s">
        <v>6674</v>
      </c>
      <c r="E314" s="259" t="s">
        <v>6071</v>
      </c>
      <c r="F314" s="262" t="s">
        <v>6654</v>
      </c>
      <c r="G314" s="265" t="str">
        <f>IF(COUNTIF(H314:AU314,"&lt;&gt;")=0,"",SUMPRODUCT(((Recommendations[ImplStatus]="Implemented")+(Recommendations[ImplStatus]="Compensated"))*ISNUMBER(MATCH(Recommendations[Id],H314:AU314,0)))/COUNTIF(H314:AU314,"&lt;&gt;"))</f>
        <v/>
      </c>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6"/>
      <c r="AD314" s="266"/>
      <c r="AE314" s="266"/>
      <c r="AF314" s="266"/>
      <c r="AG314" s="266"/>
      <c r="AH314" s="266"/>
      <c r="AI314" s="266"/>
      <c r="AJ314" s="266"/>
      <c r="AK314" s="266"/>
      <c r="AL314" s="266"/>
      <c r="AM314" s="266"/>
      <c r="AN314" s="266"/>
      <c r="AO314" s="266"/>
      <c r="AP314" s="266"/>
      <c r="AQ314" s="266"/>
      <c r="AR314" s="266"/>
      <c r="AS314" s="266"/>
      <c r="AT314" s="266"/>
      <c r="AU314" s="280"/>
    </row>
    <row r="315" spans="1:47" ht="60" customHeight="1" x14ac:dyDescent="0.35">
      <c r="A315" s="276" t="s">
        <v>6593</v>
      </c>
      <c r="B315" s="254" t="s">
        <v>2408</v>
      </c>
      <c r="C315" s="255" t="s">
        <v>6675</v>
      </c>
      <c r="D315" s="258" t="s">
        <v>6676</v>
      </c>
      <c r="E315" s="259" t="s">
        <v>6071</v>
      </c>
      <c r="F315" s="262" t="s">
        <v>6654</v>
      </c>
      <c r="G315" s="265">
        <f>IF(COUNTIF(H315:AU315,"&lt;&gt;")=0,"",SUMPRODUCT(((Recommendations[ImplStatus]="Implemented")+(Recommendations[ImplStatus]="Compensated"))*ISNUMBER(MATCH(Recommendations[Id],H315:AU315,0)))/COUNTIF(H315:AU315,"&lt;&gt;"))</f>
        <v>0</v>
      </c>
      <c r="H315" s="266" t="s">
        <v>417</v>
      </c>
      <c r="I315" s="266"/>
      <c r="J315" s="266"/>
      <c r="K315" s="266"/>
      <c r="L315" s="266"/>
      <c r="M315" s="266"/>
      <c r="N315" s="266"/>
      <c r="O315" s="266"/>
      <c r="P315" s="266"/>
      <c r="Q315" s="266"/>
      <c r="R315" s="266"/>
      <c r="S315" s="266"/>
      <c r="T315" s="266"/>
      <c r="U315" s="266"/>
      <c r="V315" s="266"/>
      <c r="W315" s="266"/>
      <c r="X315" s="266"/>
      <c r="Y315" s="266"/>
      <c r="Z315" s="266"/>
      <c r="AA315" s="266"/>
      <c r="AB315" s="266"/>
      <c r="AC315" s="266"/>
      <c r="AD315" s="266"/>
      <c r="AE315" s="266"/>
      <c r="AF315" s="266"/>
      <c r="AG315" s="266"/>
      <c r="AH315" s="266"/>
      <c r="AI315" s="266"/>
      <c r="AJ315" s="266"/>
      <c r="AK315" s="266"/>
      <c r="AL315" s="266"/>
      <c r="AM315" s="266"/>
      <c r="AN315" s="266"/>
      <c r="AO315" s="266"/>
      <c r="AP315" s="266"/>
      <c r="AQ315" s="266"/>
      <c r="AR315" s="266"/>
      <c r="AS315" s="266"/>
      <c r="AT315" s="266"/>
      <c r="AU315" s="280"/>
    </row>
    <row r="316" spans="1:47" ht="60" customHeight="1" x14ac:dyDescent="0.35">
      <c r="A316" s="276" t="s">
        <v>6593</v>
      </c>
      <c r="B316" s="254" t="s">
        <v>2408</v>
      </c>
      <c r="C316" s="255" t="s">
        <v>6677</v>
      </c>
      <c r="D316" s="258" t="s">
        <v>6678</v>
      </c>
      <c r="E316" s="259" t="s">
        <v>6071</v>
      </c>
      <c r="F316" s="262" t="s">
        <v>6654</v>
      </c>
      <c r="G316" s="265" t="str">
        <f>IF(COUNTIF(H316:AU316,"&lt;&gt;")=0,"",SUMPRODUCT(((Recommendations[ImplStatus]="Implemented")+(Recommendations[ImplStatus]="Compensated"))*ISNUMBER(MATCH(Recommendations[Id],H316:AU316,0)))/COUNTIF(H316:AU316,"&lt;&gt;"))</f>
        <v/>
      </c>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6"/>
      <c r="AD316" s="266"/>
      <c r="AE316" s="266"/>
      <c r="AF316" s="266"/>
      <c r="AG316" s="266"/>
      <c r="AH316" s="266"/>
      <c r="AI316" s="266"/>
      <c r="AJ316" s="266"/>
      <c r="AK316" s="266"/>
      <c r="AL316" s="266"/>
      <c r="AM316" s="266"/>
      <c r="AN316" s="266"/>
      <c r="AO316" s="266"/>
      <c r="AP316" s="266"/>
      <c r="AQ316" s="266"/>
      <c r="AR316" s="266"/>
      <c r="AS316" s="266"/>
      <c r="AT316" s="266"/>
      <c r="AU316" s="280"/>
    </row>
    <row r="317" spans="1:47" ht="60" customHeight="1" x14ac:dyDescent="0.35">
      <c r="A317" s="276" t="s">
        <v>6593</v>
      </c>
      <c r="B317" s="254" t="s">
        <v>2408</v>
      </c>
      <c r="C317" s="255" t="s">
        <v>6679</v>
      </c>
      <c r="D317" s="258" t="s">
        <v>6680</v>
      </c>
      <c r="E317" s="259" t="s">
        <v>6138</v>
      </c>
      <c r="F317" s="262" t="s">
        <v>6612</v>
      </c>
      <c r="G317" s="265" t="str">
        <f>IF(COUNTIF(H317:AU317,"&lt;&gt;")=0,"",SUMPRODUCT(((Recommendations[ImplStatus]="Implemented")+(Recommendations[ImplStatus]="Compensated"))*ISNUMBER(MATCH(Recommendations[Id],H317:AU317,0)))/COUNTIF(H317:AU317,"&lt;&gt;"))</f>
        <v/>
      </c>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6"/>
      <c r="AD317" s="266"/>
      <c r="AE317" s="266"/>
      <c r="AF317" s="266"/>
      <c r="AG317" s="266"/>
      <c r="AH317" s="266"/>
      <c r="AI317" s="266"/>
      <c r="AJ317" s="266"/>
      <c r="AK317" s="266"/>
      <c r="AL317" s="266"/>
      <c r="AM317" s="266"/>
      <c r="AN317" s="266"/>
      <c r="AO317" s="266"/>
      <c r="AP317" s="266"/>
      <c r="AQ317" s="266"/>
      <c r="AR317" s="266"/>
      <c r="AS317" s="266"/>
      <c r="AT317" s="266"/>
      <c r="AU317" s="280"/>
    </row>
    <row r="318" spans="1:47" ht="60" customHeight="1" x14ac:dyDescent="0.35">
      <c r="A318" s="276" t="s">
        <v>6593</v>
      </c>
      <c r="B318" s="254" t="s">
        <v>2408</v>
      </c>
      <c r="C318" s="255" t="s">
        <v>6681</v>
      </c>
      <c r="D318" s="258" t="s">
        <v>6682</v>
      </c>
      <c r="E318" s="259" t="s">
        <v>6186</v>
      </c>
      <c r="F318" s="262" t="s">
        <v>6612</v>
      </c>
      <c r="G318" s="265" t="str">
        <f>IF(COUNTIF(H318:AU318,"&lt;&gt;")=0,"",SUMPRODUCT(((Recommendations[ImplStatus]="Implemented")+(Recommendations[ImplStatus]="Compensated"))*ISNUMBER(MATCH(Recommendations[Id],H318:AU318,0)))/COUNTIF(H318:AU318,"&lt;&gt;"))</f>
        <v/>
      </c>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6"/>
      <c r="AD318" s="266"/>
      <c r="AE318" s="266"/>
      <c r="AF318" s="266"/>
      <c r="AG318" s="266"/>
      <c r="AH318" s="266"/>
      <c r="AI318" s="266"/>
      <c r="AJ318" s="266"/>
      <c r="AK318" s="266"/>
      <c r="AL318" s="266"/>
      <c r="AM318" s="266"/>
      <c r="AN318" s="266"/>
      <c r="AO318" s="266"/>
      <c r="AP318" s="266"/>
      <c r="AQ318" s="266"/>
      <c r="AR318" s="266"/>
      <c r="AS318" s="266"/>
      <c r="AT318" s="266"/>
      <c r="AU318" s="280"/>
    </row>
    <row r="319" spans="1:47" ht="60" customHeight="1" x14ac:dyDescent="0.35">
      <c r="A319" s="276" t="s">
        <v>6593</v>
      </c>
      <c r="B319" s="254" t="s">
        <v>2408</v>
      </c>
      <c r="C319" s="255" t="s">
        <v>6683</v>
      </c>
      <c r="D319" s="258" t="s">
        <v>6684</v>
      </c>
      <c r="E319" s="259" t="s">
        <v>6186</v>
      </c>
      <c r="F319" s="262" t="s">
        <v>6612</v>
      </c>
      <c r="G319" s="265">
        <f>IF(COUNTIF(H319:AU319,"&lt;&gt;")=0,"",SUMPRODUCT(((Recommendations[ImplStatus]="Implemented")+(Recommendations[ImplStatus]="Compensated"))*ISNUMBER(MATCH(Recommendations[Id],H319:AU319,0)))/COUNTIF(H319:AU319,"&lt;&gt;"))</f>
        <v>0</v>
      </c>
      <c r="H319" s="266" t="s">
        <v>328</v>
      </c>
      <c r="I319" s="266" t="s">
        <v>358</v>
      </c>
      <c r="J319" s="266"/>
      <c r="K319" s="266"/>
      <c r="L319" s="266"/>
      <c r="M319" s="266"/>
      <c r="N319" s="266"/>
      <c r="O319" s="266"/>
      <c r="P319" s="266"/>
      <c r="Q319" s="266"/>
      <c r="R319" s="266"/>
      <c r="S319" s="266"/>
      <c r="T319" s="266"/>
      <c r="U319" s="266"/>
      <c r="V319" s="266"/>
      <c r="W319" s="266"/>
      <c r="X319" s="266"/>
      <c r="Y319" s="266"/>
      <c r="Z319" s="266"/>
      <c r="AA319" s="266"/>
      <c r="AB319" s="266"/>
      <c r="AC319" s="266"/>
      <c r="AD319" s="266"/>
      <c r="AE319" s="266"/>
      <c r="AF319" s="266"/>
      <c r="AG319" s="266"/>
      <c r="AH319" s="266"/>
      <c r="AI319" s="266"/>
      <c r="AJ319" s="266"/>
      <c r="AK319" s="266"/>
      <c r="AL319" s="266"/>
      <c r="AM319" s="266"/>
      <c r="AN319" s="266"/>
      <c r="AO319" s="266"/>
      <c r="AP319" s="266"/>
      <c r="AQ319" s="266"/>
      <c r="AR319" s="266"/>
      <c r="AS319" s="266"/>
      <c r="AT319" s="266"/>
      <c r="AU319" s="280"/>
    </row>
    <row r="320" spans="1:47" ht="60" customHeight="1" outlineLevel="2" x14ac:dyDescent="0.35">
      <c r="A320" s="275" t="s">
        <v>6593</v>
      </c>
      <c r="B320" s="253" t="s">
        <v>6685</v>
      </c>
      <c r="C320" s="253"/>
      <c r="D320" s="257"/>
      <c r="E320" s="253"/>
      <c r="F320" s="261"/>
      <c r="G320" s="264" t="str">
        <f>IF(COUNTIF(H320:AU320,"&lt;&gt;")=0,"",SUMPRODUCT(((Recommendations[ImplStatus]="Implemented")+(Recommendations[ImplStatus]="Compensated"))*ISNUMBER(MATCH(Recommendations[Id],H320:AU320,0)))/COUNTIF(H320:AU320,"&lt;&gt;"))</f>
        <v/>
      </c>
      <c r="H320" s="261"/>
      <c r="I320" s="261"/>
      <c r="J320" s="261"/>
      <c r="K320" s="261"/>
      <c r="L320" s="261"/>
      <c r="M320" s="261"/>
      <c r="N320" s="261"/>
      <c r="O320" s="261"/>
      <c r="P320" s="261"/>
      <c r="Q320" s="261"/>
      <c r="R320" s="261"/>
      <c r="S320" s="261"/>
      <c r="T320" s="261"/>
      <c r="U320" s="261"/>
      <c r="V320" s="261"/>
      <c r="W320" s="261"/>
      <c r="X320" s="261"/>
      <c r="Y320" s="261"/>
      <c r="Z320" s="261"/>
      <c r="AA320" s="261"/>
      <c r="AB320" s="261"/>
      <c r="AC320" s="261"/>
      <c r="AD320" s="261"/>
      <c r="AE320" s="261"/>
      <c r="AF320" s="261"/>
      <c r="AG320" s="261"/>
      <c r="AH320" s="261"/>
      <c r="AI320" s="261"/>
      <c r="AJ320" s="261"/>
      <c r="AK320" s="261"/>
      <c r="AL320" s="261"/>
      <c r="AM320" s="261"/>
      <c r="AN320" s="261"/>
      <c r="AO320" s="261"/>
      <c r="AP320" s="261"/>
      <c r="AQ320" s="261"/>
      <c r="AR320" s="261"/>
      <c r="AS320" s="261"/>
      <c r="AT320" s="261"/>
      <c r="AU320" s="279"/>
    </row>
    <row r="321" spans="1:47" ht="60" customHeight="1" x14ac:dyDescent="0.35">
      <c r="A321" s="276" t="s">
        <v>6593</v>
      </c>
      <c r="B321" s="254" t="s">
        <v>6685</v>
      </c>
      <c r="C321" s="255" t="s">
        <v>6686</v>
      </c>
      <c r="D321" s="258" t="s">
        <v>6687</v>
      </c>
      <c r="E321" s="259" t="s">
        <v>6071</v>
      </c>
      <c r="F321" s="262" t="s">
        <v>6688</v>
      </c>
      <c r="G321" s="265" t="str">
        <f>IF(COUNTIF(H321:AU321,"&lt;&gt;")=0,"",SUMPRODUCT(((Recommendations[ImplStatus]="Implemented")+(Recommendations[ImplStatus]="Compensated"))*ISNUMBER(MATCH(Recommendations[Id],H321:AU321,0)))/COUNTIF(H321:AU321,"&lt;&gt;"))</f>
        <v/>
      </c>
      <c r="H321" s="266"/>
      <c r="I321" s="266"/>
      <c r="J321" s="266"/>
      <c r="K321" s="266"/>
      <c r="L321" s="266"/>
      <c r="M321" s="266"/>
      <c r="N321" s="266"/>
      <c r="O321" s="266"/>
      <c r="P321" s="266"/>
      <c r="Q321" s="266"/>
      <c r="R321" s="266"/>
      <c r="S321" s="266"/>
      <c r="T321" s="266"/>
      <c r="U321" s="266"/>
      <c r="V321" s="266"/>
      <c r="W321" s="266"/>
      <c r="X321" s="266"/>
      <c r="Y321" s="266"/>
      <c r="Z321" s="266"/>
      <c r="AA321" s="266"/>
      <c r="AB321" s="266"/>
      <c r="AC321" s="266"/>
      <c r="AD321" s="266"/>
      <c r="AE321" s="266"/>
      <c r="AF321" s="266"/>
      <c r="AG321" s="266"/>
      <c r="AH321" s="266"/>
      <c r="AI321" s="266"/>
      <c r="AJ321" s="266"/>
      <c r="AK321" s="266"/>
      <c r="AL321" s="266"/>
      <c r="AM321" s="266"/>
      <c r="AN321" s="266"/>
      <c r="AO321" s="266"/>
      <c r="AP321" s="266"/>
      <c r="AQ321" s="266"/>
      <c r="AR321" s="266"/>
      <c r="AS321" s="266"/>
      <c r="AT321" s="266"/>
      <c r="AU321" s="280"/>
    </row>
    <row r="322" spans="1:47" ht="60" customHeight="1" x14ac:dyDescent="0.35">
      <c r="A322" s="276" t="s">
        <v>6593</v>
      </c>
      <c r="B322" s="254" t="s">
        <v>6685</v>
      </c>
      <c r="C322" s="255" t="s">
        <v>6689</v>
      </c>
      <c r="D322" s="258" t="s">
        <v>6690</v>
      </c>
      <c r="E322" s="259" t="s">
        <v>6071</v>
      </c>
      <c r="F322" s="262" t="s">
        <v>6688</v>
      </c>
      <c r="G322" s="265" t="str">
        <f>IF(COUNTIF(H322:AU322,"&lt;&gt;")=0,"",SUMPRODUCT(((Recommendations[ImplStatus]="Implemented")+(Recommendations[ImplStatus]="Compensated"))*ISNUMBER(MATCH(Recommendations[Id],H322:AU322,0)))/COUNTIF(H322:AU322,"&lt;&gt;"))</f>
        <v/>
      </c>
      <c r="H322" s="266"/>
      <c r="I322" s="266"/>
      <c r="J322" s="266"/>
      <c r="K322" s="266"/>
      <c r="L322" s="266"/>
      <c r="M322" s="266"/>
      <c r="N322" s="266"/>
      <c r="O322" s="266"/>
      <c r="P322" s="266"/>
      <c r="Q322" s="266"/>
      <c r="R322" s="266"/>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80"/>
    </row>
    <row r="323" spans="1:47" ht="60" customHeight="1" x14ac:dyDescent="0.35">
      <c r="A323" s="276" t="s">
        <v>6593</v>
      </c>
      <c r="B323" s="254" t="s">
        <v>6685</v>
      </c>
      <c r="C323" s="255" t="s">
        <v>6691</v>
      </c>
      <c r="D323" s="258" t="s">
        <v>6692</v>
      </c>
      <c r="E323" s="259" t="s">
        <v>6071</v>
      </c>
      <c r="F323" s="262" t="s">
        <v>6688</v>
      </c>
      <c r="G323" s="265" t="str">
        <f>IF(COUNTIF(H323:AU323,"&lt;&gt;")=0,"",SUMPRODUCT(((Recommendations[ImplStatus]="Implemented")+(Recommendations[ImplStatus]="Compensated"))*ISNUMBER(MATCH(Recommendations[Id],H323:AU323,0)))/COUNTIF(H323:AU323,"&lt;&gt;"))</f>
        <v/>
      </c>
      <c r="H323" s="266"/>
      <c r="I323" s="266"/>
      <c r="J323" s="266"/>
      <c r="K323" s="266"/>
      <c r="L323" s="266"/>
      <c r="M323" s="266"/>
      <c r="N323" s="266"/>
      <c r="O323" s="266"/>
      <c r="P323" s="266"/>
      <c r="Q323" s="266"/>
      <c r="R323" s="266"/>
      <c r="S323" s="266"/>
      <c r="T323" s="266"/>
      <c r="U323" s="266"/>
      <c r="V323" s="266"/>
      <c r="W323" s="266"/>
      <c r="X323" s="266"/>
      <c r="Y323" s="266"/>
      <c r="Z323" s="266"/>
      <c r="AA323" s="266"/>
      <c r="AB323" s="266"/>
      <c r="AC323" s="266"/>
      <c r="AD323" s="266"/>
      <c r="AE323" s="266"/>
      <c r="AF323" s="266"/>
      <c r="AG323" s="266"/>
      <c r="AH323" s="266"/>
      <c r="AI323" s="266"/>
      <c r="AJ323" s="266"/>
      <c r="AK323" s="266"/>
      <c r="AL323" s="266"/>
      <c r="AM323" s="266"/>
      <c r="AN323" s="266"/>
      <c r="AO323" s="266"/>
      <c r="AP323" s="266"/>
      <c r="AQ323" s="266"/>
      <c r="AR323" s="266"/>
      <c r="AS323" s="266"/>
      <c r="AT323" s="266"/>
      <c r="AU323" s="280"/>
    </row>
    <row r="324" spans="1:47" ht="60" customHeight="1" x14ac:dyDescent="0.35">
      <c r="A324" s="276" t="s">
        <v>6593</v>
      </c>
      <c r="B324" s="254" t="s">
        <v>6685</v>
      </c>
      <c r="C324" s="255" t="s">
        <v>6693</v>
      </c>
      <c r="D324" s="258" t="s">
        <v>6694</v>
      </c>
      <c r="E324" s="259" t="s">
        <v>6071</v>
      </c>
      <c r="F324" s="262" t="s">
        <v>6688</v>
      </c>
      <c r="G324" s="265" t="str">
        <f>IF(COUNTIF(H324:AU324,"&lt;&gt;")=0,"",SUMPRODUCT(((Recommendations[ImplStatus]="Implemented")+(Recommendations[ImplStatus]="Compensated"))*ISNUMBER(MATCH(Recommendations[Id],H324:AU324,0)))/COUNTIF(H324:AU324,"&lt;&gt;"))</f>
        <v/>
      </c>
      <c r="H324" s="266"/>
      <c r="I324" s="266"/>
      <c r="J324" s="266"/>
      <c r="K324" s="266"/>
      <c r="L324" s="266"/>
      <c r="M324" s="266"/>
      <c r="N324" s="266"/>
      <c r="O324" s="266"/>
      <c r="P324" s="266"/>
      <c r="Q324" s="266"/>
      <c r="R324" s="266"/>
      <c r="S324" s="266"/>
      <c r="T324" s="266"/>
      <c r="U324" s="266"/>
      <c r="V324" s="266"/>
      <c r="W324" s="266"/>
      <c r="X324" s="266"/>
      <c r="Y324" s="266"/>
      <c r="Z324" s="266"/>
      <c r="AA324" s="266"/>
      <c r="AB324" s="266"/>
      <c r="AC324" s="266"/>
      <c r="AD324" s="266"/>
      <c r="AE324" s="266"/>
      <c r="AF324" s="266"/>
      <c r="AG324" s="266"/>
      <c r="AH324" s="266"/>
      <c r="AI324" s="266"/>
      <c r="AJ324" s="266"/>
      <c r="AK324" s="266"/>
      <c r="AL324" s="266"/>
      <c r="AM324" s="266"/>
      <c r="AN324" s="266"/>
      <c r="AO324" s="266"/>
      <c r="AP324" s="266"/>
      <c r="AQ324" s="266"/>
      <c r="AR324" s="266"/>
      <c r="AS324" s="266"/>
      <c r="AT324" s="266"/>
      <c r="AU324" s="280"/>
    </row>
    <row r="325" spans="1:47" ht="60" customHeight="1" x14ac:dyDescent="0.35">
      <c r="A325" s="276" t="s">
        <v>6593</v>
      </c>
      <c r="B325" s="254" t="s">
        <v>6685</v>
      </c>
      <c r="C325" s="255" t="s">
        <v>6695</v>
      </c>
      <c r="D325" s="258" t="s">
        <v>6696</v>
      </c>
      <c r="E325" s="259" t="s">
        <v>6071</v>
      </c>
      <c r="F325" s="262" t="s">
        <v>6688</v>
      </c>
      <c r="G325" s="265" t="str">
        <f>IF(COUNTIF(H325:AU325,"&lt;&gt;")=0,"",SUMPRODUCT(((Recommendations[ImplStatus]="Implemented")+(Recommendations[ImplStatus]="Compensated"))*ISNUMBER(MATCH(Recommendations[Id],H325:AU325,0)))/COUNTIF(H325:AU325,"&lt;&gt;"))</f>
        <v/>
      </c>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6"/>
      <c r="AD325" s="266"/>
      <c r="AE325" s="266"/>
      <c r="AF325" s="266"/>
      <c r="AG325" s="266"/>
      <c r="AH325" s="266"/>
      <c r="AI325" s="266"/>
      <c r="AJ325" s="266"/>
      <c r="AK325" s="266"/>
      <c r="AL325" s="266"/>
      <c r="AM325" s="266"/>
      <c r="AN325" s="266"/>
      <c r="AO325" s="266"/>
      <c r="AP325" s="266"/>
      <c r="AQ325" s="266"/>
      <c r="AR325" s="266"/>
      <c r="AS325" s="266"/>
      <c r="AT325" s="266"/>
      <c r="AU325" s="280"/>
    </row>
    <row r="326" spans="1:47" ht="60" customHeight="1" x14ac:dyDescent="0.35">
      <c r="A326" s="276" t="s">
        <v>6593</v>
      </c>
      <c r="B326" s="254" t="s">
        <v>6685</v>
      </c>
      <c r="C326" s="255" t="s">
        <v>6697</v>
      </c>
      <c r="D326" s="258" t="s">
        <v>6698</v>
      </c>
      <c r="E326" s="259" t="s">
        <v>6071</v>
      </c>
      <c r="F326" s="262" t="s">
        <v>6688</v>
      </c>
      <c r="G326" s="265" t="str">
        <f>IF(COUNTIF(H326:AU326,"&lt;&gt;")=0,"",SUMPRODUCT(((Recommendations[ImplStatus]="Implemented")+(Recommendations[ImplStatus]="Compensated"))*ISNUMBER(MATCH(Recommendations[Id],H326:AU326,0)))/COUNTIF(H326:AU326,"&lt;&gt;"))</f>
        <v/>
      </c>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80"/>
    </row>
    <row r="327" spans="1:47" ht="60" customHeight="1" x14ac:dyDescent="0.35">
      <c r="A327" s="276" t="s">
        <v>6593</v>
      </c>
      <c r="B327" s="254" t="s">
        <v>6685</v>
      </c>
      <c r="C327" s="255" t="s">
        <v>6699</v>
      </c>
      <c r="D327" s="258" t="s">
        <v>6700</v>
      </c>
      <c r="E327" s="259" t="s">
        <v>6071</v>
      </c>
      <c r="F327" s="262" t="s">
        <v>6688</v>
      </c>
      <c r="G327" s="265" t="str">
        <f>IF(COUNTIF(H327:AU327,"&lt;&gt;")=0,"",SUMPRODUCT(((Recommendations[ImplStatus]="Implemented")+(Recommendations[ImplStatus]="Compensated"))*ISNUMBER(MATCH(Recommendations[Id],H327:AU327,0)))/COUNTIF(H327:AU327,"&lt;&gt;"))</f>
        <v/>
      </c>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6"/>
      <c r="AD327" s="266"/>
      <c r="AE327" s="266"/>
      <c r="AF327" s="266"/>
      <c r="AG327" s="266"/>
      <c r="AH327" s="266"/>
      <c r="AI327" s="266"/>
      <c r="AJ327" s="266"/>
      <c r="AK327" s="266"/>
      <c r="AL327" s="266"/>
      <c r="AM327" s="266"/>
      <c r="AN327" s="266"/>
      <c r="AO327" s="266"/>
      <c r="AP327" s="266"/>
      <c r="AQ327" s="266"/>
      <c r="AR327" s="266"/>
      <c r="AS327" s="266"/>
      <c r="AT327" s="266"/>
      <c r="AU327" s="280"/>
    </row>
    <row r="328" spans="1:47" ht="60" customHeight="1" x14ac:dyDescent="0.35">
      <c r="A328" s="276" t="s">
        <v>6593</v>
      </c>
      <c r="B328" s="254" t="s">
        <v>6685</v>
      </c>
      <c r="C328" s="255" t="s">
        <v>6701</v>
      </c>
      <c r="D328" s="258" t="s">
        <v>6702</v>
      </c>
      <c r="E328" s="259" t="s">
        <v>6071</v>
      </c>
      <c r="F328" s="262" t="s">
        <v>6688</v>
      </c>
      <c r="G328" s="265" t="str">
        <f>IF(COUNTIF(H328:AU328,"&lt;&gt;")=0,"",SUMPRODUCT(((Recommendations[ImplStatus]="Implemented")+(Recommendations[ImplStatus]="Compensated"))*ISNUMBER(MATCH(Recommendations[Id],H328:AU328,0)))/COUNTIF(H328:AU328,"&lt;&gt;"))</f>
        <v/>
      </c>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6"/>
      <c r="AD328" s="266"/>
      <c r="AE328" s="266"/>
      <c r="AF328" s="266"/>
      <c r="AG328" s="266"/>
      <c r="AH328" s="266"/>
      <c r="AI328" s="266"/>
      <c r="AJ328" s="266"/>
      <c r="AK328" s="266"/>
      <c r="AL328" s="266"/>
      <c r="AM328" s="266"/>
      <c r="AN328" s="266"/>
      <c r="AO328" s="266"/>
      <c r="AP328" s="266"/>
      <c r="AQ328" s="266"/>
      <c r="AR328" s="266"/>
      <c r="AS328" s="266"/>
      <c r="AT328" s="266"/>
      <c r="AU328" s="280"/>
    </row>
    <row r="329" spans="1:47" ht="60" customHeight="1" x14ac:dyDescent="0.35">
      <c r="A329" s="276" t="s">
        <v>6593</v>
      </c>
      <c r="B329" s="254" t="s">
        <v>6685</v>
      </c>
      <c r="C329" s="255" t="s">
        <v>6703</v>
      </c>
      <c r="D329" s="258" t="s">
        <v>6704</v>
      </c>
      <c r="E329" s="259" t="s">
        <v>6071</v>
      </c>
      <c r="F329" s="262" t="s">
        <v>6688</v>
      </c>
      <c r="G329" s="265" t="str">
        <f>IF(COUNTIF(H329:AU329,"&lt;&gt;")=0,"",SUMPRODUCT(((Recommendations[ImplStatus]="Implemented")+(Recommendations[ImplStatus]="Compensated"))*ISNUMBER(MATCH(Recommendations[Id],H329:AU329,0)))/COUNTIF(H329:AU329,"&lt;&gt;"))</f>
        <v/>
      </c>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6"/>
      <c r="AD329" s="266"/>
      <c r="AE329" s="266"/>
      <c r="AF329" s="266"/>
      <c r="AG329" s="266"/>
      <c r="AH329" s="266"/>
      <c r="AI329" s="266"/>
      <c r="AJ329" s="266"/>
      <c r="AK329" s="266"/>
      <c r="AL329" s="266"/>
      <c r="AM329" s="266"/>
      <c r="AN329" s="266"/>
      <c r="AO329" s="266"/>
      <c r="AP329" s="266"/>
      <c r="AQ329" s="266"/>
      <c r="AR329" s="266"/>
      <c r="AS329" s="266"/>
      <c r="AT329" s="266"/>
      <c r="AU329" s="280"/>
    </row>
    <row r="330" spans="1:47" ht="60" customHeight="1" x14ac:dyDescent="0.35">
      <c r="A330" s="276" t="s">
        <v>6593</v>
      </c>
      <c r="B330" s="254" t="s">
        <v>6685</v>
      </c>
      <c r="C330" s="255" t="s">
        <v>6705</v>
      </c>
      <c r="D330" s="258" t="s">
        <v>6706</v>
      </c>
      <c r="E330" s="259" t="s">
        <v>6071</v>
      </c>
      <c r="F330" s="262" t="s">
        <v>6688</v>
      </c>
      <c r="G330" s="265" t="str">
        <f>IF(COUNTIF(H330:AU330,"&lt;&gt;")=0,"",SUMPRODUCT(((Recommendations[ImplStatus]="Implemented")+(Recommendations[ImplStatus]="Compensated"))*ISNUMBER(MATCH(Recommendations[Id],H330:AU330,0)))/COUNTIF(H330:AU330,"&lt;&gt;"))</f>
        <v/>
      </c>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6"/>
      <c r="AG330" s="266"/>
      <c r="AH330" s="266"/>
      <c r="AI330" s="266"/>
      <c r="AJ330" s="266"/>
      <c r="AK330" s="266"/>
      <c r="AL330" s="266"/>
      <c r="AM330" s="266"/>
      <c r="AN330" s="266"/>
      <c r="AO330" s="266"/>
      <c r="AP330" s="266"/>
      <c r="AQ330" s="266"/>
      <c r="AR330" s="266"/>
      <c r="AS330" s="266"/>
      <c r="AT330" s="266"/>
      <c r="AU330" s="280"/>
    </row>
    <row r="331" spans="1:47" ht="60" customHeight="1" x14ac:dyDescent="0.35">
      <c r="A331" s="276" t="s">
        <v>6593</v>
      </c>
      <c r="B331" s="254" t="s">
        <v>6685</v>
      </c>
      <c r="C331" s="255" t="s">
        <v>6707</v>
      </c>
      <c r="D331" s="258" t="s">
        <v>6708</v>
      </c>
      <c r="E331" s="259" t="s">
        <v>6071</v>
      </c>
      <c r="F331" s="262" t="s">
        <v>6688</v>
      </c>
      <c r="G331" s="265" t="str">
        <f>IF(COUNTIF(H331:AU331,"&lt;&gt;")=0,"",SUMPRODUCT(((Recommendations[ImplStatus]="Implemented")+(Recommendations[ImplStatus]="Compensated"))*ISNUMBER(MATCH(Recommendations[Id],H331:AU331,0)))/COUNTIF(H331:AU331,"&lt;&gt;"))</f>
        <v/>
      </c>
      <c r="H331" s="266"/>
      <c r="I331" s="266"/>
      <c r="J331" s="266"/>
      <c r="K331" s="266"/>
      <c r="L331" s="266"/>
      <c r="M331" s="266"/>
      <c r="N331" s="266"/>
      <c r="O331" s="266"/>
      <c r="P331" s="266"/>
      <c r="Q331" s="266"/>
      <c r="R331" s="266"/>
      <c r="S331" s="266"/>
      <c r="T331" s="266"/>
      <c r="U331" s="266"/>
      <c r="V331" s="266"/>
      <c r="W331" s="266"/>
      <c r="X331" s="266"/>
      <c r="Y331" s="266"/>
      <c r="Z331" s="266"/>
      <c r="AA331" s="266"/>
      <c r="AB331" s="266"/>
      <c r="AC331" s="266"/>
      <c r="AD331" s="266"/>
      <c r="AE331" s="266"/>
      <c r="AF331" s="266"/>
      <c r="AG331" s="266"/>
      <c r="AH331" s="266"/>
      <c r="AI331" s="266"/>
      <c r="AJ331" s="266"/>
      <c r="AK331" s="266"/>
      <c r="AL331" s="266"/>
      <c r="AM331" s="266"/>
      <c r="AN331" s="266"/>
      <c r="AO331" s="266"/>
      <c r="AP331" s="266"/>
      <c r="AQ331" s="266"/>
      <c r="AR331" s="266"/>
      <c r="AS331" s="266"/>
      <c r="AT331" s="266"/>
      <c r="AU331" s="280"/>
    </row>
    <row r="332" spans="1:47" ht="60" customHeight="1" x14ac:dyDescent="0.35">
      <c r="A332" s="276" t="s">
        <v>6593</v>
      </c>
      <c r="B332" s="254" t="s">
        <v>6685</v>
      </c>
      <c r="C332" s="255" t="s">
        <v>6709</v>
      </c>
      <c r="D332" s="258" t="s">
        <v>6710</v>
      </c>
      <c r="E332" s="259" t="s">
        <v>6071</v>
      </c>
      <c r="F332" s="262" t="s">
        <v>6688</v>
      </c>
      <c r="G332" s="265" t="str">
        <f>IF(COUNTIF(H332:AU332,"&lt;&gt;")=0,"",SUMPRODUCT(((Recommendations[ImplStatus]="Implemented")+(Recommendations[ImplStatus]="Compensated"))*ISNUMBER(MATCH(Recommendations[Id],H332:AU332,0)))/COUNTIF(H332:AU332,"&lt;&gt;"))</f>
        <v/>
      </c>
      <c r="H332" s="266"/>
      <c r="I332" s="266"/>
      <c r="J332" s="266"/>
      <c r="K332" s="266"/>
      <c r="L332" s="266"/>
      <c r="M332" s="266"/>
      <c r="N332" s="266"/>
      <c r="O332" s="266"/>
      <c r="P332" s="266"/>
      <c r="Q332" s="266"/>
      <c r="R332" s="266"/>
      <c r="S332" s="266"/>
      <c r="T332" s="266"/>
      <c r="U332" s="266"/>
      <c r="V332" s="266"/>
      <c r="W332" s="266"/>
      <c r="X332" s="266"/>
      <c r="Y332" s="266"/>
      <c r="Z332" s="266"/>
      <c r="AA332" s="266"/>
      <c r="AB332" s="266"/>
      <c r="AC332" s="266"/>
      <c r="AD332" s="266"/>
      <c r="AE332" s="266"/>
      <c r="AF332" s="266"/>
      <c r="AG332" s="266"/>
      <c r="AH332" s="266"/>
      <c r="AI332" s="266"/>
      <c r="AJ332" s="266"/>
      <c r="AK332" s="266"/>
      <c r="AL332" s="266"/>
      <c r="AM332" s="266"/>
      <c r="AN332" s="266"/>
      <c r="AO332" s="266"/>
      <c r="AP332" s="266"/>
      <c r="AQ332" s="266"/>
      <c r="AR332" s="266"/>
      <c r="AS332" s="266"/>
      <c r="AT332" s="266"/>
      <c r="AU332" s="280"/>
    </row>
    <row r="333" spans="1:47" ht="60" customHeight="1" x14ac:dyDescent="0.35">
      <c r="A333" s="276" t="s">
        <v>6593</v>
      </c>
      <c r="B333" s="254" t="s">
        <v>6685</v>
      </c>
      <c r="C333" s="255" t="s">
        <v>6711</v>
      </c>
      <c r="D333" s="258" t="s">
        <v>6712</v>
      </c>
      <c r="E333" s="259" t="s">
        <v>6071</v>
      </c>
      <c r="F333" s="262" t="s">
        <v>6688</v>
      </c>
      <c r="G333" s="265" t="str">
        <f>IF(COUNTIF(H333:AU333,"&lt;&gt;")=0,"",SUMPRODUCT(((Recommendations[ImplStatus]="Implemented")+(Recommendations[ImplStatus]="Compensated"))*ISNUMBER(MATCH(Recommendations[Id],H333:AU333,0)))/COUNTIF(H333:AU333,"&lt;&gt;"))</f>
        <v/>
      </c>
      <c r="H333" s="266"/>
      <c r="I333" s="266"/>
      <c r="J333" s="266"/>
      <c r="K333" s="266"/>
      <c r="L333" s="266"/>
      <c r="M333" s="266"/>
      <c r="N333" s="266"/>
      <c r="O333" s="266"/>
      <c r="P333" s="266"/>
      <c r="Q333" s="266"/>
      <c r="R333" s="266"/>
      <c r="S333" s="266"/>
      <c r="T333" s="266"/>
      <c r="U333" s="266"/>
      <c r="V333" s="266"/>
      <c r="W333" s="266"/>
      <c r="X333" s="266"/>
      <c r="Y333" s="266"/>
      <c r="Z333" s="266"/>
      <c r="AA333" s="266"/>
      <c r="AB333" s="266"/>
      <c r="AC333" s="266"/>
      <c r="AD333" s="266"/>
      <c r="AE333" s="266"/>
      <c r="AF333" s="266"/>
      <c r="AG333" s="266"/>
      <c r="AH333" s="266"/>
      <c r="AI333" s="266"/>
      <c r="AJ333" s="266"/>
      <c r="AK333" s="266"/>
      <c r="AL333" s="266"/>
      <c r="AM333" s="266"/>
      <c r="AN333" s="266"/>
      <c r="AO333" s="266"/>
      <c r="AP333" s="266"/>
      <c r="AQ333" s="266"/>
      <c r="AR333" s="266"/>
      <c r="AS333" s="266"/>
      <c r="AT333" s="266"/>
      <c r="AU333" s="280"/>
    </row>
    <row r="334" spans="1:47" ht="60" customHeight="1" x14ac:dyDescent="0.35">
      <c r="A334" s="276" t="s">
        <v>6593</v>
      </c>
      <c r="B334" s="254" t="s">
        <v>6685</v>
      </c>
      <c r="C334" s="255" t="s">
        <v>6713</v>
      </c>
      <c r="D334" s="258" t="s">
        <v>6714</v>
      </c>
      <c r="E334" s="259" t="s">
        <v>6071</v>
      </c>
      <c r="F334" s="262" t="s">
        <v>6688</v>
      </c>
      <c r="G334" s="265" t="str">
        <f>IF(COUNTIF(H334:AU334,"&lt;&gt;")=0,"",SUMPRODUCT(((Recommendations[ImplStatus]="Implemented")+(Recommendations[ImplStatus]="Compensated"))*ISNUMBER(MATCH(Recommendations[Id],H334:AU334,0)))/COUNTIF(H334:AU334,"&lt;&gt;"))</f>
        <v/>
      </c>
      <c r="H334" s="266"/>
      <c r="I334" s="266"/>
      <c r="J334" s="266"/>
      <c r="K334" s="266"/>
      <c r="L334" s="266"/>
      <c r="M334" s="266"/>
      <c r="N334" s="266"/>
      <c r="O334" s="266"/>
      <c r="P334" s="266"/>
      <c r="Q334" s="266"/>
      <c r="R334" s="266"/>
      <c r="S334" s="266"/>
      <c r="T334" s="266"/>
      <c r="U334" s="266"/>
      <c r="V334" s="266"/>
      <c r="W334" s="266"/>
      <c r="X334" s="266"/>
      <c r="Y334" s="266"/>
      <c r="Z334" s="266"/>
      <c r="AA334" s="266"/>
      <c r="AB334" s="266"/>
      <c r="AC334" s="266"/>
      <c r="AD334" s="266"/>
      <c r="AE334" s="266"/>
      <c r="AF334" s="266"/>
      <c r="AG334" s="266"/>
      <c r="AH334" s="266"/>
      <c r="AI334" s="266"/>
      <c r="AJ334" s="266"/>
      <c r="AK334" s="266"/>
      <c r="AL334" s="266"/>
      <c r="AM334" s="266"/>
      <c r="AN334" s="266"/>
      <c r="AO334" s="266"/>
      <c r="AP334" s="266"/>
      <c r="AQ334" s="266"/>
      <c r="AR334" s="266"/>
      <c r="AS334" s="266"/>
      <c r="AT334" s="266"/>
      <c r="AU334" s="280"/>
    </row>
    <row r="335" spans="1:47" ht="60" customHeight="1" x14ac:dyDescent="0.35">
      <c r="A335" s="276" t="s">
        <v>6593</v>
      </c>
      <c r="B335" s="254" t="s">
        <v>6685</v>
      </c>
      <c r="C335" s="255" t="s">
        <v>6715</v>
      </c>
      <c r="D335" s="258" t="s">
        <v>6716</v>
      </c>
      <c r="E335" s="259" t="s">
        <v>6071</v>
      </c>
      <c r="F335" s="262" t="s">
        <v>6688</v>
      </c>
      <c r="G335" s="265" t="str">
        <f>IF(COUNTIF(H335:AU335,"&lt;&gt;")=0,"",SUMPRODUCT(((Recommendations[ImplStatus]="Implemented")+(Recommendations[ImplStatus]="Compensated"))*ISNUMBER(MATCH(Recommendations[Id],H335:AU335,0)))/COUNTIF(H335:AU335,"&lt;&gt;"))</f>
        <v/>
      </c>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6"/>
      <c r="AD335" s="266"/>
      <c r="AE335" s="266"/>
      <c r="AF335" s="266"/>
      <c r="AG335" s="266"/>
      <c r="AH335" s="266"/>
      <c r="AI335" s="266"/>
      <c r="AJ335" s="266"/>
      <c r="AK335" s="266"/>
      <c r="AL335" s="266"/>
      <c r="AM335" s="266"/>
      <c r="AN335" s="266"/>
      <c r="AO335" s="266"/>
      <c r="AP335" s="266"/>
      <c r="AQ335" s="266"/>
      <c r="AR335" s="266"/>
      <c r="AS335" s="266"/>
      <c r="AT335" s="266"/>
      <c r="AU335" s="280"/>
    </row>
    <row r="336" spans="1:47" ht="60" customHeight="1" x14ac:dyDescent="0.35">
      <c r="A336" s="276" t="s">
        <v>6593</v>
      </c>
      <c r="B336" s="254" t="s">
        <v>6685</v>
      </c>
      <c r="C336" s="255" t="s">
        <v>6717</v>
      </c>
      <c r="D336" s="258" t="s">
        <v>6718</v>
      </c>
      <c r="E336" s="259" t="s">
        <v>6186</v>
      </c>
      <c r="F336" s="262" t="s">
        <v>6688</v>
      </c>
      <c r="G336" s="265" t="str">
        <f>IF(COUNTIF(H336:AU336,"&lt;&gt;")=0,"",SUMPRODUCT(((Recommendations[ImplStatus]="Implemented")+(Recommendations[ImplStatus]="Compensated"))*ISNUMBER(MATCH(Recommendations[Id],H336:AU336,0)))/COUNTIF(H336:AU336,"&lt;&gt;"))</f>
        <v/>
      </c>
      <c r="H336" s="266"/>
      <c r="I336" s="266"/>
      <c r="J336" s="266"/>
      <c r="K336" s="266"/>
      <c r="L336" s="266"/>
      <c r="M336" s="266"/>
      <c r="N336" s="266"/>
      <c r="O336" s="266"/>
      <c r="P336" s="266"/>
      <c r="Q336" s="266"/>
      <c r="R336" s="266"/>
      <c r="S336" s="266"/>
      <c r="T336" s="266"/>
      <c r="U336" s="266"/>
      <c r="V336" s="266"/>
      <c r="W336" s="266"/>
      <c r="X336" s="266"/>
      <c r="Y336" s="266"/>
      <c r="Z336" s="266"/>
      <c r="AA336" s="266"/>
      <c r="AB336" s="266"/>
      <c r="AC336" s="266"/>
      <c r="AD336" s="266"/>
      <c r="AE336" s="266"/>
      <c r="AF336" s="266"/>
      <c r="AG336" s="266"/>
      <c r="AH336" s="266"/>
      <c r="AI336" s="266"/>
      <c r="AJ336" s="266"/>
      <c r="AK336" s="266"/>
      <c r="AL336" s="266"/>
      <c r="AM336" s="266"/>
      <c r="AN336" s="266"/>
      <c r="AO336" s="266"/>
      <c r="AP336" s="266"/>
      <c r="AQ336" s="266"/>
      <c r="AR336" s="266"/>
      <c r="AS336" s="266"/>
      <c r="AT336" s="266"/>
      <c r="AU336" s="280"/>
    </row>
    <row r="337" spans="1:47" ht="60" customHeight="1" x14ac:dyDescent="0.35">
      <c r="A337" s="276" t="s">
        <v>6593</v>
      </c>
      <c r="B337" s="254" t="s">
        <v>6685</v>
      </c>
      <c r="C337" s="255" t="s">
        <v>6719</v>
      </c>
      <c r="D337" s="258" t="s">
        <v>6720</v>
      </c>
      <c r="E337" s="259" t="s">
        <v>6186</v>
      </c>
      <c r="F337" s="262" t="s">
        <v>6688</v>
      </c>
      <c r="G337" s="265" t="str">
        <f>IF(COUNTIF(H337:AU337,"&lt;&gt;")=0,"",SUMPRODUCT(((Recommendations[ImplStatus]="Implemented")+(Recommendations[ImplStatus]="Compensated"))*ISNUMBER(MATCH(Recommendations[Id],H337:AU337,0)))/COUNTIF(H337:AU337,"&lt;&gt;"))</f>
        <v/>
      </c>
      <c r="H337" s="266"/>
      <c r="I337" s="266"/>
      <c r="J337" s="266"/>
      <c r="K337" s="266"/>
      <c r="L337" s="266"/>
      <c r="M337" s="266"/>
      <c r="N337" s="266"/>
      <c r="O337" s="266"/>
      <c r="P337" s="266"/>
      <c r="Q337" s="266"/>
      <c r="R337" s="266"/>
      <c r="S337" s="266"/>
      <c r="T337" s="266"/>
      <c r="U337" s="266"/>
      <c r="V337" s="266"/>
      <c r="W337" s="266"/>
      <c r="X337" s="266"/>
      <c r="Y337" s="266"/>
      <c r="Z337" s="266"/>
      <c r="AA337" s="266"/>
      <c r="AB337" s="266"/>
      <c r="AC337" s="266"/>
      <c r="AD337" s="266"/>
      <c r="AE337" s="266"/>
      <c r="AF337" s="266"/>
      <c r="AG337" s="266"/>
      <c r="AH337" s="266"/>
      <c r="AI337" s="266"/>
      <c r="AJ337" s="266"/>
      <c r="AK337" s="266"/>
      <c r="AL337" s="266"/>
      <c r="AM337" s="266"/>
      <c r="AN337" s="266"/>
      <c r="AO337" s="266"/>
      <c r="AP337" s="266"/>
      <c r="AQ337" s="266"/>
      <c r="AR337" s="266"/>
      <c r="AS337" s="266"/>
      <c r="AT337" s="266"/>
      <c r="AU337" s="280"/>
    </row>
    <row r="338" spans="1:47" ht="60" customHeight="1" x14ac:dyDescent="0.35">
      <c r="A338" s="276" t="s">
        <v>6593</v>
      </c>
      <c r="B338" s="254" t="s">
        <v>6685</v>
      </c>
      <c r="C338" s="255" t="s">
        <v>6721</v>
      </c>
      <c r="D338" s="258" t="s">
        <v>6722</v>
      </c>
      <c r="E338" s="259" t="s">
        <v>6071</v>
      </c>
      <c r="F338" s="262" t="s">
        <v>6688</v>
      </c>
      <c r="G338" s="265" t="str">
        <f>IF(COUNTIF(H338:AU338,"&lt;&gt;")=0,"",SUMPRODUCT(((Recommendations[ImplStatus]="Implemented")+(Recommendations[ImplStatus]="Compensated"))*ISNUMBER(MATCH(Recommendations[Id],H338:AU338,0)))/COUNTIF(H338:AU338,"&lt;&gt;"))</f>
        <v/>
      </c>
      <c r="H338" s="266"/>
      <c r="I338" s="266"/>
      <c r="J338" s="266"/>
      <c r="K338" s="266"/>
      <c r="L338" s="266"/>
      <c r="M338" s="266"/>
      <c r="N338" s="266"/>
      <c r="O338" s="266"/>
      <c r="P338" s="266"/>
      <c r="Q338" s="266"/>
      <c r="R338" s="266"/>
      <c r="S338" s="266"/>
      <c r="T338" s="266"/>
      <c r="U338" s="266"/>
      <c r="V338" s="266"/>
      <c r="W338" s="266"/>
      <c r="X338" s="266"/>
      <c r="Y338" s="266"/>
      <c r="Z338" s="266"/>
      <c r="AA338" s="266"/>
      <c r="AB338" s="266"/>
      <c r="AC338" s="266"/>
      <c r="AD338" s="266"/>
      <c r="AE338" s="266"/>
      <c r="AF338" s="266"/>
      <c r="AG338" s="266"/>
      <c r="AH338" s="266"/>
      <c r="AI338" s="266"/>
      <c r="AJ338" s="266"/>
      <c r="AK338" s="266"/>
      <c r="AL338" s="266"/>
      <c r="AM338" s="266"/>
      <c r="AN338" s="266"/>
      <c r="AO338" s="266"/>
      <c r="AP338" s="266"/>
      <c r="AQ338" s="266"/>
      <c r="AR338" s="266"/>
      <c r="AS338" s="266"/>
      <c r="AT338" s="266"/>
      <c r="AU338" s="280"/>
    </row>
    <row r="339" spans="1:47" ht="60" customHeight="1" x14ac:dyDescent="0.35">
      <c r="A339" s="276" t="s">
        <v>6593</v>
      </c>
      <c r="B339" s="254" t="s">
        <v>6685</v>
      </c>
      <c r="C339" s="255" t="s">
        <v>6723</v>
      </c>
      <c r="D339" s="258" t="s">
        <v>6724</v>
      </c>
      <c r="E339" s="259" t="s">
        <v>6071</v>
      </c>
      <c r="F339" s="262" t="s">
        <v>6688</v>
      </c>
      <c r="G339" s="265" t="str">
        <f>IF(COUNTIF(H339:AU339,"&lt;&gt;")=0,"",SUMPRODUCT(((Recommendations[ImplStatus]="Implemented")+(Recommendations[ImplStatus]="Compensated"))*ISNUMBER(MATCH(Recommendations[Id],H339:AU339,0)))/COUNTIF(H339:AU339,"&lt;&gt;"))</f>
        <v/>
      </c>
      <c r="H339" s="266"/>
      <c r="I339" s="266"/>
      <c r="J339" s="266"/>
      <c r="K339" s="266"/>
      <c r="L339" s="266"/>
      <c r="M339" s="266"/>
      <c r="N339" s="266"/>
      <c r="O339" s="266"/>
      <c r="P339" s="266"/>
      <c r="Q339" s="266"/>
      <c r="R339" s="266"/>
      <c r="S339" s="266"/>
      <c r="T339" s="266"/>
      <c r="U339" s="266"/>
      <c r="V339" s="266"/>
      <c r="W339" s="266"/>
      <c r="X339" s="266"/>
      <c r="Y339" s="266"/>
      <c r="Z339" s="266"/>
      <c r="AA339" s="266"/>
      <c r="AB339" s="266"/>
      <c r="AC339" s="266"/>
      <c r="AD339" s="266"/>
      <c r="AE339" s="266"/>
      <c r="AF339" s="266"/>
      <c r="AG339" s="266"/>
      <c r="AH339" s="266"/>
      <c r="AI339" s="266"/>
      <c r="AJ339" s="266"/>
      <c r="AK339" s="266"/>
      <c r="AL339" s="266"/>
      <c r="AM339" s="266"/>
      <c r="AN339" s="266"/>
      <c r="AO339" s="266"/>
      <c r="AP339" s="266"/>
      <c r="AQ339" s="266"/>
      <c r="AR339" s="266"/>
      <c r="AS339" s="266"/>
      <c r="AT339" s="266"/>
      <c r="AU339" s="280"/>
    </row>
    <row r="340" spans="1:47" ht="60" customHeight="1" outlineLevel="2" x14ac:dyDescent="0.35">
      <c r="A340" s="275" t="s">
        <v>6593</v>
      </c>
      <c r="B340" s="253" t="s">
        <v>6725</v>
      </c>
      <c r="C340" s="253"/>
      <c r="D340" s="257"/>
      <c r="E340" s="253"/>
      <c r="F340" s="261"/>
      <c r="G340" s="264" t="str">
        <f>IF(COUNTIF(H340:AU340,"&lt;&gt;")=0,"",SUMPRODUCT(((Recommendations[ImplStatus]="Implemented")+(Recommendations[ImplStatus]="Compensated"))*ISNUMBER(MATCH(Recommendations[Id],H340:AU340,0)))/COUNTIF(H340:AU340,"&lt;&gt;"))</f>
        <v/>
      </c>
      <c r="H340" s="261"/>
      <c r="I340" s="261"/>
      <c r="J340" s="261"/>
      <c r="K340" s="261"/>
      <c r="L340" s="261"/>
      <c r="M340" s="261"/>
      <c r="N340" s="261"/>
      <c r="O340" s="261"/>
      <c r="P340" s="261"/>
      <c r="Q340" s="261"/>
      <c r="R340" s="261"/>
      <c r="S340" s="261"/>
      <c r="T340" s="261"/>
      <c r="U340" s="261"/>
      <c r="V340" s="261"/>
      <c r="W340" s="261"/>
      <c r="X340" s="261"/>
      <c r="Y340" s="261"/>
      <c r="Z340" s="261"/>
      <c r="AA340" s="261"/>
      <c r="AB340" s="261"/>
      <c r="AC340" s="261"/>
      <c r="AD340" s="261"/>
      <c r="AE340" s="261"/>
      <c r="AF340" s="261"/>
      <c r="AG340" s="261"/>
      <c r="AH340" s="261"/>
      <c r="AI340" s="261"/>
      <c r="AJ340" s="261"/>
      <c r="AK340" s="261"/>
      <c r="AL340" s="261"/>
      <c r="AM340" s="261"/>
      <c r="AN340" s="261"/>
      <c r="AO340" s="261"/>
      <c r="AP340" s="261"/>
      <c r="AQ340" s="261"/>
      <c r="AR340" s="261"/>
      <c r="AS340" s="261"/>
      <c r="AT340" s="261"/>
      <c r="AU340" s="279"/>
    </row>
    <row r="341" spans="1:47" ht="60" customHeight="1" x14ac:dyDescent="0.35">
      <c r="A341" s="276" t="s">
        <v>6593</v>
      </c>
      <c r="B341" s="254" t="s">
        <v>6725</v>
      </c>
      <c r="C341" s="255" t="s">
        <v>6726</v>
      </c>
      <c r="D341" s="258" t="s">
        <v>6727</v>
      </c>
      <c r="E341" s="259" t="s">
        <v>6042</v>
      </c>
      <c r="F341" s="262" t="s">
        <v>6612</v>
      </c>
      <c r="G341" s="265" t="str">
        <f>IF(COUNTIF(H341:AU341,"&lt;&gt;")=0,"",SUMPRODUCT(((Recommendations[ImplStatus]="Implemented")+(Recommendations[ImplStatus]="Compensated"))*ISNUMBER(MATCH(Recommendations[Id],H341:AU341,0)))/COUNTIF(H341:AU341,"&lt;&gt;"))</f>
        <v/>
      </c>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6"/>
      <c r="AG341" s="266"/>
      <c r="AH341" s="266"/>
      <c r="AI341" s="266"/>
      <c r="AJ341" s="266"/>
      <c r="AK341" s="266"/>
      <c r="AL341" s="266"/>
      <c r="AM341" s="266"/>
      <c r="AN341" s="266"/>
      <c r="AO341" s="266"/>
      <c r="AP341" s="266"/>
      <c r="AQ341" s="266"/>
      <c r="AR341" s="266"/>
      <c r="AS341" s="266"/>
      <c r="AT341" s="266"/>
      <c r="AU341" s="280"/>
    </row>
    <row r="342" spans="1:47" ht="60" customHeight="1" x14ac:dyDescent="0.35">
      <c r="A342" s="276" t="s">
        <v>6593</v>
      </c>
      <c r="B342" s="254" t="s">
        <v>6725</v>
      </c>
      <c r="C342" s="255" t="s">
        <v>6728</v>
      </c>
      <c r="D342" s="258" t="s">
        <v>6729</v>
      </c>
      <c r="E342" s="259" t="s">
        <v>6042</v>
      </c>
      <c r="F342" s="262" t="s">
        <v>6612</v>
      </c>
      <c r="G342" s="265" t="str">
        <f>IF(COUNTIF(H342:AU342,"&lt;&gt;")=0,"",SUMPRODUCT(((Recommendations[ImplStatus]="Implemented")+(Recommendations[ImplStatus]="Compensated"))*ISNUMBER(MATCH(Recommendations[Id],H342:AU342,0)))/COUNTIF(H342:AU342,"&lt;&gt;"))</f>
        <v/>
      </c>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6"/>
      <c r="AD342" s="266"/>
      <c r="AE342" s="266"/>
      <c r="AF342" s="266"/>
      <c r="AG342" s="266"/>
      <c r="AH342" s="266"/>
      <c r="AI342" s="266"/>
      <c r="AJ342" s="266"/>
      <c r="AK342" s="266"/>
      <c r="AL342" s="266"/>
      <c r="AM342" s="266"/>
      <c r="AN342" s="266"/>
      <c r="AO342" s="266"/>
      <c r="AP342" s="266"/>
      <c r="AQ342" s="266"/>
      <c r="AR342" s="266"/>
      <c r="AS342" s="266"/>
      <c r="AT342" s="266"/>
      <c r="AU342" s="280"/>
    </row>
    <row r="343" spans="1:47" ht="60" customHeight="1" x14ac:dyDescent="0.35">
      <c r="A343" s="276" t="s">
        <v>6593</v>
      </c>
      <c r="B343" s="254" t="s">
        <v>6725</v>
      </c>
      <c r="C343" s="255" t="s">
        <v>6730</v>
      </c>
      <c r="D343" s="258" t="s">
        <v>6731</v>
      </c>
      <c r="E343" s="259" t="s">
        <v>6138</v>
      </c>
      <c r="F343" s="262" t="s">
        <v>6732</v>
      </c>
      <c r="G343" s="265" t="str">
        <f>IF(COUNTIF(H343:AU343,"&lt;&gt;")=0,"",SUMPRODUCT(((Recommendations[ImplStatus]="Implemented")+(Recommendations[ImplStatus]="Compensated"))*ISNUMBER(MATCH(Recommendations[Id],H343:AU343,0)))/COUNTIF(H343:AU343,"&lt;&gt;"))</f>
        <v/>
      </c>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6"/>
      <c r="AD343" s="266"/>
      <c r="AE343" s="266"/>
      <c r="AF343" s="266"/>
      <c r="AG343" s="266"/>
      <c r="AH343" s="266"/>
      <c r="AI343" s="266"/>
      <c r="AJ343" s="266"/>
      <c r="AK343" s="266"/>
      <c r="AL343" s="266"/>
      <c r="AM343" s="266"/>
      <c r="AN343" s="266"/>
      <c r="AO343" s="266"/>
      <c r="AP343" s="266"/>
      <c r="AQ343" s="266"/>
      <c r="AR343" s="266"/>
      <c r="AS343" s="266"/>
      <c r="AT343" s="266"/>
      <c r="AU343" s="280"/>
    </row>
    <row r="344" spans="1:47" ht="60" customHeight="1" x14ac:dyDescent="0.35">
      <c r="A344" s="276" t="s">
        <v>6593</v>
      </c>
      <c r="B344" s="254" t="s">
        <v>6725</v>
      </c>
      <c r="C344" s="255" t="s">
        <v>6733</v>
      </c>
      <c r="D344" s="258" t="s">
        <v>6734</v>
      </c>
      <c r="E344" s="259" t="s">
        <v>6071</v>
      </c>
      <c r="F344" s="262" t="s">
        <v>6732</v>
      </c>
      <c r="G344" s="265" t="str">
        <f>IF(COUNTIF(H344:AU344,"&lt;&gt;")=0,"",SUMPRODUCT(((Recommendations[ImplStatus]="Implemented")+(Recommendations[ImplStatus]="Compensated"))*ISNUMBER(MATCH(Recommendations[Id],H344:AU344,0)))/COUNTIF(H344:AU344,"&lt;&gt;"))</f>
        <v/>
      </c>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6"/>
      <c r="AD344" s="266"/>
      <c r="AE344" s="266"/>
      <c r="AF344" s="266"/>
      <c r="AG344" s="266"/>
      <c r="AH344" s="266"/>
      <c r="AI344" s="266"/>
      <c r="AJ344" s="266"/>
      <c r="AK344" s="266"/>
      <c r="AL344" s="266"/>
      <c r="AM344" s="266"/>
      <c r="AN344" s="266"/>
      <c r="AO344" s="266"/>
      <c r="AP344" s="266"/>
      <c r="AQ344" s="266"/>
      <c r="AR344" s="266"/>
      <c r="AS344" s="266"/>
      <c r="AT344" s="266"/>
      <c r="AU344" s="280"/>
    </row>
    <row r="345" spans="1:47" ht="60" customHeight="1" x14ac:dyDescent="0.35">
      <c r="A345" s="276" t="s">
        <v>6593</v>
      </c>
      <c r="B345" s="254" t="s">
        <v>6725</v>
      </c>
      <c r="C345" s="255" t="s">
        <v>6735</v>
      </c>
      <c r="D345" s="258" t="s">
        <v>6736</v>
      </c>
      <c r="E345" s="259" t="s">
        <v>6071</v>
      </c>
      <c r="F345" s="262" t="s">
        <v>6732</v>
      </c>
      <c r="G345" s="265">
        <f>IF(COUNTIF(H345:AU345,"&lt;&gt;")=0,"",SUMPRODUCT(((Recommendations[ImplStatus]="Implemented")+(Recommendations[ImplStatus]="Compensated"))*ISNUMBER(MATCH(Recommendations[Id],H345:AU345,0)))/COUNTIF(H345:AU345,"&lt;&gt;"))</f>
        <v>0</v>
      </c>
      <c r="H345" s="266" t="s">
        <v>136</v>
      </c>
      <c r="I345" s="266" t="s">
        <v>217</v>
      </c>
      <c r="J345" s="266"/>
      <c r="K345" s="266"/>
      <c r="L345" s="266"/>
      <c r="M345" s="266"/>
      <c r="N345" s="266"/>
      <c r="O345" s="266"/>
      <c r="P345" s="266"/>
      <c r="Q345" s="266"/>
      <c r="R345" s="266"/>
      <c r="S345" s="266"/>
      <c r="T345" s="266"/>
      <c r="U345" s="266"/>
      <c r="V345" s="266"/>
      <c r="W345" s="266"/>
      <c r="X345" s="266"/>
      <c r="Y345" s="266"/>
      <c r="Z345" s="266"/>
      <c r="AA345" s="266"/>
      <c r="AB345" s="266"/>
      <c r="AC345" s="266"/>
      <c r="AD345" s="266"/>
      <c r="AE345" s="266"/>
      <c r="AF345" s="266"/>
      <c r="AG345" s="266"/>
      <c r="AH345" s="266"/>
      <c r="AI345" s="266"/>
      <c r="AJ345" s="266"/>
      <c r="AK345" s="266"/>
      <c r="AL345" s="266"/>
      <c r="AM345" s="266"/>
      <c r="AN345" s="266"/>
      <c r="AO345" s="266"/>
      <c r="AP345" s="266"/>
      <c r="AQ345" s="266"/>
      <c r="AR345" s="266"/>
      <c r="AS345" s="266"/>
      <c r="AT345" s="266"/>
      <c r="AU345" s="280"/>
    </row>
    <row r="346" spans="1:47" ht="60" customHeight="1" x14ac:dyDescent="0.35">
      <c r="A346" s="276" t="s">
        <v>6593</v>
      </c>
      <c r="B346" s="254" t="s">
        <v>6725</v>
      </c>
      <c r="C346" s="255" t="s">
        <v>6737</v>
      </c>
      <c r="D346" s="258" t="s">
        <v>6738</v>
      </c>
      <c r="E346" s="259" t="s">
        <v>6071</v>
      </c>
      <c r="F346" s="262" t="s">
        <v>6732</v>
      </c>
      <c r="G346" s="265" t="str">
        <f>IF(COUNTIF(H346:AU346,"&lt;&gt;")=0,"",SUMPRODUCT(((Recommendations[ImplStatus]="Implemented")+(Recommendations[ImplStatus]="Compensated"))*ISNUMBER(MATCH(Recommendations[Id],H346:AU346,0)))/COUNTIF(H346:AU346,"&lt;&gt;"))</f>
        <v/>
      </c>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6"/>
      <c r="AD346" s="266"/>
      <c r="AE346" s="266"/>
      <c r="AF346" s="266"/>
      <c r="AG346" s="266"/>
      <c r="AH346" s="266"/>
      <c r="AI346" s="266"/>
      <c r="AJ346" s="266"/>
      <c r="AK346" s="266"/>
      <c r="AL346" s="266"/>
      <c r="AM346" s="266"/>
      <c r="AN346" s="266"/>
      <c r="AO346" s="266"/>
      <c r="AP346" s="266"/>
      <c r="AQ346" s="266"/>
      <c r="AR346" s="266"/>
      <c r="AS346" s="266"/>
      <c r="AT346" s="266"/>
      <c r="AU346" s="280"/>
    </row>
    <row r="347" spans="1:47" ht="60" customHeight="1" x14ac:dyDescent="0.35">
      <c r="A347" s="276" t="s">
        <v>6593</v>
      </c>
      <c r="B347" s="254" t="s">
        <v>6725</v>
      </c>
      <c r="C347" s="255" t="s">
        <v>6739</v>
      </c>
      <c r="D347" s="258" t="s">
        <v>6740</v>
      </c>
      <c r="E347" s="259" t="s">
        <v>6071</v>
      </c>
      <c r="F347" s="262" t="s">
        <v>6732</v>
      </c>
      <c r="G347" s="265" t="str">
        <f>IF(COUNTIF(H347:AU347,"&lt;&gt;")=0,"",SUMPRODUCT(((Recommendations[ImplStatus]="Implemented")+(Recommendations[ImplStatus]="Compensated"))*ISNUMBER(MATCH(Recommendations[Id],H347:AU347,0)))/COUNTIF(H347:AU347,"&lt;&gt;"))</f>
        <v/>
      </c>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c r="AF347" s="266"/>
      <c r="AG347" s="266"/>
      <c r="AH347" s="266"/>
      <c r="AI347" s="266"/>
      <c r="AJ347" s="266"/>
      <c r="AK347" s="266"/>
      <c r="AL347" s="266"/>
      <c r="AM347" s="266"/>
      <c r="AN347" s="266"/>
      <c r="AO347" s="266"/>
      <c r="AP347" s="266"/>
      <c r="AQ347" s="266"/>
      <c r="AR347" s="266"/>
      <c r="AS347" s="266"/>
      <c r="AT347" s="266"/>
      <c r="AU347" s="280"/>
    </row>
    <row r="348" spans="1:47" ht="60" customHeight="1" x14ac:dyDescent="0.35">
      <c r="A348" s="276" t="s">
        <v>6593</v>
      </c>
      <c r="B348" s="254" t="s">
        <v>6725</v>
      </c>
      <c r="C348" s="255" t="s">
        <v>6741</v>
      </c>
      <c r="D348" s="258" t="s">
        <v>6742</v>
      </c>
      <c r="E348" s="259" t="s">
        <v>6071</v>
      </c>
      <c r="F348" s="262" t="s">
        <v>6732</v>
      </c>
      <c r="G348" s="265">
        <f>IF(COUNTIF(H348:AU348,"&lt;&gt;")=0,"",SUMPRODUCT(((Recommendations[ImplStatus]="Implemented")+(Recommendations[ImplStatus]="Compensated"))*ISNUMBER(MATCH(Recommendations[Id],H348:AU348,0)))/COUNTIF(H348:AU348,"&lt;&gt;"))</f>
        <v>0</v>
      </c>
      <c r="H348" s="266" t="s">
        <v>1233</v>
      </c>
      <c r="I348" s="266"/>
      <c r="J348" s="266"/>
      <c r="K348" s="266"/>
      <c r="L348" s="266"/>
      <c r="M348" s="266"/>
      <c r="N348" s="266"/>
      <c r="O348" s="266"/>
      <c r="P348" s="266"/>
      <c r="Q348" s="266"/>
      <c r="R348" s="266"/>
      <c r="S348" s="266"/>
      <c r="T348" s="266"/>
      <c r="U348" s="266"/>
      <c r="V348" s="266"/>
      <c r="W348" s="266"/>
      <c r="X348" s="266"/>
      <c r="Y348" s="266"/>
      <c r="Z348" s="266"/>
      <c r="AA348" s="266"/>
      <c r="AB348" s="266"/>
      <c r="AC348" s="266"/>
      <c r="AD348" s="266"/>
      <c r="AE348" s="266"/>
      <c r="AF348" s="266"/>
      <c r="AG348" s="266"/>
      <c r="AH348" s="266"/>
      <c r="AI348" s="266"/>
      <c r="AJ348" s="266"/>
      <c r="AK348" s="266"/>
      <c r="AL348" s="266"/>
      <c r="AM348" s="266"/>
      <c r="AN348" s="266"/>
      <c r="AO348" s="266"/>
      <c r="AP348" s="266"/>
      <c r="AQ348" s="266"/>
      <c r="AR348" s="266"/>
      <c r="AS348" s="266"/>
      <c r="AT348" s="266"/>
      <c r="AU348" s="280"/>
    </row>
    <row r="349" spans="1:47" ht="60" customHeight="1" x14ac:dyDescent="0.35">
      <c r="A349" s="276" t="s">
        <v>6593</v>
      </c>
      <c r="B349" s="254" t="s">
        <v>6725</v>
      </c>
      <c r="C349" s="255" t="s">
        <v>6743</v>
      </c>
      <c r="D349" s="258" t="s">
        <v>6744</v>
      </c>
      <c r="E349" s="259" t="s">
        <v>6071</v>
      </c>
      <c r="F349" s="262" t="s">
        <v>6732</v>
      </c>
      <c r="G349" s="265">
        <f>IF(COUNTIF(H349:AU349,"&lt;&gt;")=0,"",SUMPRODUCT(((Recommendations[ImplStatus]="Implemented")+(Recommendations[ImplStatus]="Compensated"))*ISNUMBER(MATCH(Recommendations[Id],H349:AU349,0)))/COUNTIF(H349:AU349,"&lt;&gt;"))</f>
        <v>0</v>
      </c>
      <c r="H349" s="266" t="s">
        <v>61</v>
      </c>
      <c r="I349" s="266" t="s">
        <v>66</v>
      </c>
      <c r="J349" s="266" t="s">
        <v>71</v>
      </c>
      <c r="K349" s="266" t="s">
        <v>86</v>
      </c>
      <c r="L349" s="266" t="s">
        <v>101</v>
      </c>
      <c r="M349" s="266" t="s">
        <v>106</v>
      </c>
      <c r="N349" s="266" t="s">
        <v>111</v>
      </c>
      <c r="O349" s="266" t="s">
        <v>156</v>
      </c>
      <c r="P349" s="266" t="s">
        <v>161</v>
      </c>
      <c r="Q349" s="266" t="s">
        <v>166</v>
      </c>
      <c r="R349" s="266" t="s">
        <v>491</v>
      </c>
      <c r="S349" s="266" t="s">
        <v>497</v>
      </c>
      <c r="T349" s="266" t="s">
        <v>649</v>
      </c>
      <c r="U349" s="266" t="s">
        <v>660</v>
      </c>
      <c r="V349" s="266" t="s">
        <v>677</v>
      </c>
      <c r="W349" s="266" t="s">
        <v>699</v>
      </c>
      <c r="X349" s="266" t="s">
        <v>1069</v>
      </c>
      <c r="Y349" s="266" t="s">
        <v>1215</v>
      </c>
      <c r="Z349" s="266" t="s">
        <v>1221</v>
      </c>
      <c r="AA349" s="266" t="s">
        <v>1281</v>
      </c>
      <c r="AB349" s="266"/>
      <c r="AC349" s="266"/>
      <c r="AD349" s="266"/>
      <c r="AE349" s="266"/>
      <c r="AF349" s="266"/>
      <c r="AG349" s="266"/>
      <c r="AH349" s="266"/>
      <c r="AI349" s="266"/>
      <c r="AJ349" s="266"/>
      <c r="AK349" s="266"/>
      <c r="AL349" s="266"/>
      <c r="AM349" s="266"/>
      <c r="AN349" s="266"/>
      <c r="AO349" s="266"/>
      <c r="AP349" s="266"/>
      <c r="AQ349" s="266"/>
      <c r="AR349" s="266"/>
      <c r="AS349" s="266"/>
      <c r="AT349" s="266"/>
      <c r="AU349" s="280"/>
    </row>
    <row r="350" spans="1:47" ht="60" customHeight="1" x14ac:dyDescent="0.35">
      <c r="A350" s="276" t="s">
        <v>6593</v>
      </c>
      <c r="B350" s="254" t="s">
        <v>6725</v>
      </c>
      <c r="C350" s="255" t="s">
        <v>6745</v>
      </c>
      <c r="D350" s="258" t="s">
        <v>6746</v>
      </c>
      <c r="E350" s="259" t="s">
        <v>6042</v>
      </c>
      <c r="F350" s="262" t="s">
        <v>6732</v>
      </c>
      <c r="G350" s="265" t="str">
        <f>IF(COUNTIF(H350:AU350,"&lt;&gt;")=0,"",SUMPRODUCT(((Recommendations[ImplStatus]="Implemented")+(Recommendations[ImplStatus]="Compensated"))*ISNUMBER(MATCH(Recommendations[Id],H350:AU350,0)))/COUNTIF(H350:AU350,"&lt;&gt;"))</f>
        <v/>
      </c>
      <c r="H350" s="266"/>
      <c r="I350" s="266"/>
      <c r="J350" s="266"/>
      <c r="K350" s="266"/>
      <c r="L350" s="266"/>
      <c r="M350" s="266"/>
      <c r="N350" s="266"/>
      <c r="O350" s="266"/>
      <c r="P350" s="266"/>
      <c r="Q350" s="266"/>
      <c r="R350" s="266"/>
      <c r="S350" s="266"/>
      <c r="T350" s="266"/>
      <c r="U350" s="266"/>
      <c r="V350" s="266"/>
      <c r="W350" s="266"/>
      <c r="X350" s="266"/>
      <c r="Y350" s="266"/>
      <c r="Z350" s="266"/>
      <c r="AA350" s="266"/>
      <c r="AB350" s="266"/>
      <c r="AC350" s="266"/>
      <c r="AD350" s="266"/>
      <c r="AE350" s="266"/>
      <c r="AF350" s="266"/>
      <c r="AG350" s="266"/>
      <c r="AH350" s="266"/>
      <c r="AI350" s="266"/>
      <c r="AJ350" s="266"/>
      <c r="AK350" s="266"/>
      <c r="AL350" s="266"/>
      <c r="AM350" s="266"/>
      <c r="AN350" s="266"/>
      <c r="AO350" s="266"/>
      <c r="AP350" s="266"/>
      <c r="AQ350" s="266"/>
      <c r="AR350" s="266"/>
      <c r="AS350" s="266"/>
      <c r="AT350" s="266"/>
      <c r="AU350" s="280"/>
    </row>
    <row r="351" spans="1:47" ht="60" customHeight="1" x14ac:dyDescent="0.35">
      <c r="A351" s="276" t="s">
        <v>6593</v>
      </c>
      <c r="B351" s="254" t="s">
        <v>6725</v>
      </c>
      <c r="C351" s="255" t="s">
        <v>6747</v>
      </c>
      <c r="D351" s="258" t="s">
        <v>6748</v>
      </c>
      <c r="E351" s="259" t="s">
        <v>6042</v>
      </c>
      <c r="F351" s="262" t="s">
        <v>6732</v>
      </c>
      <c r="G351" s="265" t="str">
        <f>IF(COUNTIF(H351:AU351,"&lt;&gt;")=0,"",SUMPRODUCT(((Recommendations[ImplStatus]="Implemented")+(Recommendations[ImplStatus]="Compensated"))*ISNUMBER(MATCH(Recommendations[Id],H351:AU351,0)))/COUNTIF(H351:AU351,"&lt;&gt;"))</f>
        <v/>
      </c>
      <c r="H351" s="266"/>
      <c r="I351" s="266"/>
      <c r="J351" s="266"/>
      <c r="K351" s="266"/>
      <c r="L351" s="266"/>
      <c r="M351" s="266"/>
      <c r="N351" s="266"/>
      <c r="O351" s="266"/>
      <c r="P351" s="266"/>
      <c r="Q351" s="266"/>
      <c r="R351" s="266"/>
      <c r="S351" s="266"/>
      <c r="T351" s="266"/>
      <c r="U351" s="266"/>
      <c r="V351" s="266"/>
      <c r="W351" s="266"/>
      <c r="X351" s="266"/>
      <c r="Y351" s="266"/>
      <c r="Z351" s="266"/>
      <c r="AA351" s="266"/>
      <c r="AB351" s="266"/>
      <c r="AC351" s="266"/>
      <c r="AD351" s="266"/>
      <c r="AE351" s="266"/>
      <c r="AF351" s="266"/>
      <c r="AG351" s="266"/>
      <c r="AH351" s="266"/>
      <c r="AI351" s="266"/>
      <c r="AJ351" s="266"/>
      <c r="AK351" s="266"/>
      <c r="AL351" s="266"/>
      <c r="AM351" s="266"/>
      <c r="AN351" s="266"/>
      <c r="AO351" s="266"/>
      <c r="AP351" s="266"/>
      <c r="AQ351" s="266"/>
      <c r="AR351" s="266"/>
      <c r="AS351" s="266"/>
      <c r="AT351" s="266"/>
      <c r="AU351" s="280"/>
    </row>
    <row r="352" spans="1:47" ht="60" customHeight="1" x14ac:dyDescent="0.35">
      <c r="A352" s="276" t="s">
        <v>6593</v>
      </c>
      <c r="B352" s="254" t="s">
        <v>6725</v>
      </c>
      <c r="C352" s="255" t="s">
        <v>6749</v>
      </c>
      <c r="D352" s="258" t="s">
        <v>6750</v>
      </c>
      <c r="E352" s="259" t="s">
        <v>6042</v>
      </c>
      <c r="F352" s="262" t="s">
        <v>6732</v>
      </c>
      <c r="G352" s="265" t="str">
        <f>IF(COUNTIF(H352:AU352,"&lt;&gt;")=0,"",SUMPRODUCT(((Recommendations[ImplStatus]="Implemented")+(Recommendations[ImplStatus]="Compensated"))*ISNUMBER(MATCH(Recommendations[Id],H352:AU352,0)))/COUNTIF(H352:AU352,"&lt;&gt;"))</f>
        <v/>
      </c>
      <c r="H352" s="266"/>
      <c r="I352" s="266"/>
      <c r="J352" s="266"/>
      <c r="K352" s="266"/>
      <c r="L352" s="266"/>
      <c r="M352" s="266"/>
      <c r="N352" s="266"/>
      <c r="O352" s="266"/>
      <c r="P352" s="266"/>
      <c r="Q352" s="266"/>
      <c r="R352" s="266"/>
      <c r="S352" s="266"/>
      <c r="T352" s="266"/>
      <c r="U352" s="266"/>
      <c r="V352" s="266"/>
      <c r="W352" s="266"/>
      <c r="X352" s="266"/>
      <c r="Y352" s="266"/>
      <c r="Z352" s="266"/>
      <c r="AA352" s="266"/>
      <c r="AB352" s="266"/>
      <c r="AC352" s="266"/>
      <c r="AD352" s="266"/>
      <c r="AE352" s="266"/>
      <c r="AF352" s="266"/>
      <c r="AG352" s="266"/>
      <c r="AH352" s="266"/>
      <c r="AI352" s="266"/>
      <c r="AJ352" s="266"/>
      <c r="AK352" s="266"/>
      <c r="AL352" s="266"/>
      <c r="AM352" s="266"/>
      <c r="AN352" s="266"/>
      <c r="AO352" s="266"/>
      <c r="AP352" s="266"/>
      <c r="AQ352" s="266"/>
      <c r="AR352" s="266"/>
      <c r="AS352" s="266"/>
      <c r="AT352" s="266"/>
      <c r="AU352" s="280"/>
    </row>
    <row r="353" spans="1:47" ht="60" customHeight="1" x14ac:dyDescent="0.35">
      <c r="A353" s="276" t="s">
        <v>6593</v>
      </c>
      <c r="B353" s="254" t="s">
        <v>6725</v>
      </c>
      <c r="C353" s="255" t="s">
        <v>6751</v>
      </c>
      <c r="D353" s="258" t="s">
        <v>6752</v>
      </c>
      <c r="E353" s="259" t="s">
        <v>6138</v>
      </c>
      <c r="F353" s="262" t="s">
        <v>6612</v>
      </c>
      <c r="G353" s="265">
        <f>IF(COUNTIF(H353:AU353,"&lt;&gt;")=0,"",SUMPRODUCT(((Recommendations[ImplStatus]="Implemented")+(Recommendations[ImplStatus]="Compensated"))*ISNUMBER(MATCH(Recommendations[Id],H353:AU353,0)))/COUNTIF(H353:AU353,"&lt;&gt;"))</f>
        <v>0</v>
      </c>
      <c r="H353" s="266" t="s">
        <v>302</v>
      </c>
      <c r="I353" s="266" t="s">
        <v>319</v>
      </c>
      <c r="J353" s="266"/>
      <c r="K353" s="266"/>
      <c r="L353" s="266"/>
      <c r="M353" s="266"/>
      <c r="N353" s="266"/>
      <c r="O353" s="266"/>
      <c r="P353" s="266"/>
      <c r="Q353" s="266"/>
      <c r="R353" s="266"/>
      <c r="S353" s="266"/>
      <c r="T353" s="266"/>
      <c r="U353" s="266"/>
      <c r="V353" s="266"/>
      <c r="W353" s="266"/>
      <c r="X353" s="266"/>
      <c r="Y353" s="266"/>
      <c r="Z353" s="266"/>
      <c r="AA353" s="266"/>
      <c r="AB353" s="266"/>
      <c r="AC353" s="266"/>
      <c r="AD353" s="266"/>
      <c r="AE353" s="266"/>
      <c r="AF353" s="266"/>
      <c r="AG353" s="266"/>
      <c r="AH353" s="266"/>
      <c r="AI353" s="266"/>
      <c r="AJ353" s="266"/>
      <c r="AK353" s="266"/>
      <c r="AL353" s="266"/>
      <c r="AM353" s="266"/>
      <c r="AN353" s="266"/>
      <c r="AO353" s="266"/>
      <c r="AP353" s="266"/>
      <c r="AQ353" s="266"/>
      <c r="AR353" s="266"/>
      <c r="AS353" s="266"/>
      <c r="AT353" s="266"/>
      <c r="AU353" s="280"/>
    </row>
    <row r="354" spans="1:47" ht="60" customHeight="1" outlineLevel="2" x14ac:dyDescent="0.35">
      <c r="A354" s="275" t="s">
        <v>6593</v>
      </c>
      <c r="B354" s="253" t="s">
        <v>6753</v>
      </c>
      <c r="C354" s="253"/>
      <c r="D354" s="257"/>
      <c r="E354" s="253"/>
      <c r="F354" s="261"/>
      <c r="G354" s="264" t="str">
        <f>IF(COUNTIF(H354:AU354,"&lt;&gt;")=0,"",SUMPRODUCT(((Recommendations[ImplStatus]="Implemented")+(Recommendations[ImplStatus]="Compensated"))*ISNUMBER(MATCH(Recommendations[Id],H354:AU354,0)))/COUNTIF(H354:AU354,"&lt;&gt;"))</f>
        <v/>
      </c>
      <c r="H354" s="261"/>
      <c r="I354" s="261"/>
      <c r="J354" s="261"/>
      <c r="K354" s="261"/>
      <c r="L354" s="261"/>
      <c r="M354" s="261"/>
      <c r="N354" s="261"/>
      <c r="O354" s="261"/>
      <c r="P354" s="261"/>
      <c r="Q354" s="261"/>
      <c r="R354" s="261"/>
      <c r="S354" s="261"/>
      <c r="T354" s="261"/>
      <c r="U354" s="261"/>
      <c r="V354" s="261"/>
      <c r="W354" s="261"/>
      <c r="X354" s="261"/>
      <c r="Y354" s="261"/>
      <c r="Z354" s="261"/>
      <c r="AA354" s="261"/>
      <c r="AB354" s="261"/>
      <c r="AC354" s="261"/>
      <c r="AD354" s="261"/>
      <c r="AE354" s="261"/>
      <c r="AF354" s="261"/>
      <c r="AG354" s="261"/>
      <c r="AH354" s="261"/>
      <c r="AI354" s="261"/>
      <c r="AJ354" s="261"/>
      <c r="AK354" s="261"/>
      <c r="AL354" s="261"/>
      <c r="AM354" s="261"/>
      <c r="AN354" s="261"/>
      <c r="AO354" s="261"/>
      <c r="AP354" s="261"/>
      <c r="AQ354" s="261"/>
      <c r="AR354" s="261"/>
      <c r="AS354" s="261"/>
      <c r="AT354" s="261"/>
      <c r="AU354" s="279"/>
    </row>
    <row r="355" spans="1:47" ht="60" customHeight="1" x14ac:dyDescent="0.35">
      <c r="A355" s="276" t="s">
        <v>6593</v>
      </c>
      <c r="B355" s="254" t="s">
        <v>6753</v>
      </c>
      <c r="C355" s="255" t="s">
        <v>6754</v>
      </c>
      <c r="D355" s="258" t="s">
        <v>6755</v>
      </c>
      <c r="E355" s="259" t="s">
        <v>6138</v>
      </c>
      <c r="F355" s="262" t="s">
        <v>6756</v>
      </c>
      <c r="G355" s="265" t="str">
        <f>IF(COUNTIF(H355:AU355,"&lt;&gt;")=0,"",SUMPRODUCT(((Recommendations[ImplStatus]="Implemented")+(Recommendations[ImplStatus]="Compensated"))*ISNUMBER(MATCH(Recommendations[Id],H355:AU355,0)))/COUNTIF(H355:AU355,"&lt;&gt;"))</f>
        <v/>
      </c>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266"/>
      <c r="AG355" s="266"/>
      <c r="AH355" s="266"/>
      <c r="AI355" s="266"/>
      <c r="AJ355" s="266"/>
      <c r="AK355" s="266"/>
      <c r="AL355" s="266"/>
      <c r="AM355" s="266"/>
      <c r="AN355" s="266"/>
      <c r="AO355" s="266"/>
      <c r="AP355" s="266"/>
      <c r="AQ355" s="266"/>
      <c r="AR355" s="266"/>
      <c r="AS355" s="266"/>
      <c r="AT355" s="266"/>
      <c r="AU355" s="280"/>
    </row>
    <row r="356" spans="1:47" ht="60" customHeight="1" x14ac:dyDescent="0.35">
      <c r="A356" s="276" t="s">
        <v>6593</v>
      </c>
      <c r="B356" s="254" t="s">
        <v>6753</v>
      </c>
      <c r="C356" s="255" t="s">
        <v>6757</v>
      </c>
      <c r="D356" s="258" t="s">
        <v>6758</v>
      </c>
      <c r="E356" s="259" t="s">
        <v>6138</v>
      </c>
      <c r="F356" s="262" t="s">
        <v>6756</v>
      </c>
      <c r="G356" s="265">
        <f>IF(COUNTIF(H356:AU356,"&lt;&gt;")=0,"",SUMPRODUCT(((Recommendations[ImplStatus]="Implemented")+(Recommendations[ImplStatus]="Compensated"))*ISNUMBER(MATCH(Recommendations[Id],H356:AU356,0)))/COUNTIF(H356:AU356,"&lt;&gt;"))</f>
        <v>0</v>
      </c>
      <c r="H356" s="266" t="s">
        <v>56</v>
      </c>
      <c r="I356" s="266" t="s">
        <v>305</v>
      </c>
      <c r="J356" s="266" t="s">
        <v>309</v>
      </c>
      <c r="K356" s="266" t="s">
        <v>312</v>
      </c>
      <c r="L356" s="266" t="s">
        <v>332</v>
      </c>
      <c r="M356" s="266" t="s">
        <v>335</v>
      </c>
      <c r="N356" s="266" t="s">
        <v>338</v>
      </c>
      <c r="O356" s="266" t="s">
        <v>341</v>
      </c>
      <c r="P356" s="266" t="s">
        <v>345</v>
      </c>
      <c r="Q356" s="266" t="s">
        <v>348</v>
      </c>
      <c r="R356" s="266" t="s">
        <v>351</v>
      </c>
      <c r="S356" s="266" t="s">
        <v>354</v>
      </c>
      <c r="T356" s="266" t="s">
        <v>362</v>
      </c>
      <c r="U356" s="266" t="s">
        <v>365</v>
      </c>
      <c r="V356" s="266" t="s">
        <v>368</v>
      </c>
      <c r="W356" s="266" t="s">
        <v>371</v>
      </c>
      <c r="X356" s="266" t="s">
        <v>1269</v>
      </c>
      <c r="Y356" s="266"/>
      <c r="Z356" s="266"/>
      <c r="AA356" s="266"/>
      <c r="AB356" s="266"/>
      <c r="AC356" s="266"/>
      <c r="AD356" s="266"/>
      <c r="AE356" s="266"/>
      <c r="AF356" s="266"/>
      <c r="AG356" s="266"/>
      <c r="AH356" s="266"/>
      <c r="AI356" s="266"/>
      <c r="AJ356" s="266"/>
      <c r="AK356" s="266"/>
      <c r="AL356" s="266"/>
      <c r="AM356" s="266"/>
      <c r="AN356" s="266"/>
      <c r="AO356" s="266"/>
      <c r="AP356" s="266"/>
      <c r="AQ356" s="266"/>
      <c r="AR356" s="266"/>
      <c r="AS356" s="266"/>
      <c r="AT356" s="266"/>
      <c r="AU356" s="280"/>
    </row>
    <row r="357" spans="1:47" ht="60" customHeight="1" x14ac:dyDescent="0.35">
      <c r="A357" s="276" t="s">
        <v>6593</v>
      </c>
      <c r="B357" s="254" t="s">
        <v>6753</v>
      </c>
      <c r="C357" s="255" t="s">
        <v>6759</v>
      </c>
      <c r="D357" s="258" t="s">
        <v>6760</v>
      </c>
      <c r="E357" s="259" t="s">
        <v>6186</v>
      </c>
      <c r="F357" s="262" t="s">
        <v>6756</v>
      </c>
      <c r="G357" s="265" t="str">
        <f>IF(COUNTIF(H357:AU357,"&lt;&gt;")=0,"",SUMPRODUCT(((Recommendations[ImplStatus]="Implemented")+(Recommendations[ImplStatus]="Compensated"))*ISNUMBER(MATCH(Recommendations[Id],H357:AU357,0)))/COUNTIF(H357:AU357,"&lt;&gt;"))</f>
        <v/>
      </c>
      <c r="H357" s="266"/>
      <c r="I357" s="266"/>
      <c r="J357" s="266"/>
      <c r="K357" s="266"/>
      <c r="L357" s="266"/>
      <c r="M357" s="266"/>
      <c r="N357" s="266"/>
      <c r="O357" s="266"/>
      <c r="P357" s="266"/>
      <c r="Q357" s="266"/>
      <c r="R357" s="266"/>
      <c r="S357" s="266"/>
      <c r="T357" s="266"/>
      <c r="U357" s="266"/>
      <c r="V357" s="266"/>
      <c r="W357" s="266"/>
      <c r="X357" s="266"/>
      <c r="Y357" s="266"/>
      <c r="Z357" s="266"/>
      <c r="AA357" s="266"/>
      <c r="AB357" s="266"/>
      <c r="AC357" s="266"/>
      <c r="AD357" s="266"/>
      <c r="AE357" s="266"/>
      <c r="AF357" s="266"/>
      <c r="AG357" s="266"/>
      <c r="AH357" s="266"/>
      <c r="AI357" s="266"/>
      <c r="AJ357" s="266"/>
      <c r="AK357" s="266"/>
      <c r="AL357" s="266"/>
      <c r="AM357" s="266"/>
      <c r="AN357" s="266"/>
      <c r="AO357" s="266"/>
      <c r="AP357" s="266"/>
      <c r="AQ357" s="266"/>
      <c r="AR357" s="266"/>
      <c r="AS357" s="266"/>
      <c r="AT357" s="266"/>
      <c r="AU357" s="280"/>
    </row>
    <row r="358" spans="1:47" ht="60" customHeight="1" x14ac:dyDescent="0.35">
      <c r="A358" s="276" t="s">
        <v>6593</v>
      </c>
      <c r="B358" s="254" t="s">
        <v>6753</v>
      </c>
      <c r="C358" s="255" t="s">
        <v>6761</v>
      </c>
      <c r="D358" s="258" t="s">
        <v>6762</v>
      </c>
      <c r="E358" s="259" t="s">
        <v>6186</v>
      </c>
      <c r="F358" s="262" t="s">
        <v>6756</v>
      </c>
      <c r="G358" s="265" t="str">
        <f>IF(COUNTIF(H358:AU358,"&lt;&gt;")=0,"",SUMPRODUCT(((Recommendations[ImplStatus]="Implemented")+(Recommendations[ImplStatus]="Compensated"))*ISNUMBER(MATCH(Recommendations[Id],H358:AU358,0)))/COUNTIF(H358:AU358,"&lt;&gt;"))</f>
        <v/>
      </c>
      <c r="H358" s="266"/>
      <c r="I358" s="266"/>
      <c r="J358" s="266"/>
      <c r="K358" s="266"/>
      <c r="L358" s="266"/>
      <c r="M358" s="266"/>
      <c r="N358" s="266"/>
      <c r="O358" s="266"/>
      <c r="P358" s="266"/>
      <c r="Q358" s="266"/>
      <c r="R358" s="266"/>
      <c r="S358" s="266"/>
      <c r="T358" s="266"/>
      <c r="U358" s="266"/>
      <c r="V358" s="266"/>
      <c r="W358" s="266"/>
      <c r="X358" s="266"/>
      <c r="Y358" s="266"/>
      <c r="Z358" s="266"/>
      <c r="AA358" s="266"/>
      <c r="AB358" s="266"/>
      <c r="AC358" s="266"/>
      <c r="AD358" s="266"/>
      <c r="AE358" s="266"/>
      <c r="AF358" s="266"/>
      <c r="AG358" s="266"/>
      <c r="AH358" s="266"/>
      <c r="AI358" s="266"/>
      <c r="AJ358" s="266"/>
      <c r="AK358" s="266"/>
      <c r="AL358" s="266"/>
      <c r="AM358" s="266"/>
      <c r="AN358" s="266"/>
      <c r="AO358" s="266"/>
      <c r="AP358" s="266"/>
      <c r="AQ358" s="266"/>
      <c r="AR358" s="266"/>
      <c r="AS358" s="266"/>
      <c r="AT358" s="266"/>
      <c r="AU358" s="280"/>
    </row>
    <row r="359" spans="1:47" ht="60" customHeight="1" x14ac:dyDescent="0.35">
      <c r="A359" s="276" t="s">
        <v>6593</v>
      </c>
      <c r="B359" s="254" t="s">
        <v>6753</v>
      </c>
      <c r="C359" s="255" t="s">
        <v>6763</v>
      </c>
      <c r="D359" s="258" t="s">
        <v>6764</v>
      </c>
      <c r="E359" s="259" t="s">
        <v>6186</v>
      </c>
      <c r="F359" s="262" t="s">
        <v>6756</v>
      </c>
      <c r="G359" s="265" t="str">
        <f>IF(COUNTIF(H359:AU359,"&lt;&gt;")=0,"",SUMPRODUCT(((Recommendations[ImplStatus]="Implemented")+(Recommendations[ImplStatus]="Compensated"))*ISNUMBER(MATCH(Recommendations[Id],H359:AU359,0)))/COUNTIF(H359:AU359,"&lt;&gt;"))</f>
        <v/>
      </c>
      <c r="H359" s="266"/>
      <c r="I359" s="266"/>
      <c r="J359" s="266"/>
      <c r="K359" s="266"/>
      <c r="L359" s="266"/>
      <c r="M359" s="266"/>
      <c r="N359" s="266"/>
      <c r="O359" s="266"/>
      <c r="P359" s="266"/>
      <c r="Q359" s="266"/>
      <c r="R359" s="266"/>
      <c r="S359" s="266"/>
      <c r="T359" s="266"/>
      <c r="U359" s="266"/>
      <c r="V359" s="266"/>
      <c r="W359" s="266"/>
      <c r="X359" s="266"/>
      <c r="Y359" s="266"/>
      <c r="Z359" s="266"/>
      <c r="AA359" s="266"/>
      <c r="AB359" s="266"/>
      <c r="AC359" s="266"/>
      <c r="AD359" s="266"/>
      <c r="AE359" s="266"/>
      <c r="AF359" s="266"/>
      <c r="AG359" s="266"/>
      <c r="AH359" s="266"/>
      <c r="AI359" s="266"/>
      <c r="AJ359" s="266"/>
      <c r="AK359" s="266"/>
      <c r="AL359" s="266"/>
      <c r="AM359" s="266"/>
      <c r="AN359" s="266"/>
      <c r="AO359" s="266"/>
      <c r="AP359" s="266"/>
      <c r="AQ359" s="266"/>
      <c r="AR359" s="266"/>
      <c r="AS359" s="266"/>
      <c r="AT359" s="266"/>
      <c r="AU359" s="280"/>
    </row>
    <row r="360" spans="1:47" ht="60" customHeight="1" x14ac:dyDescent="0.35">
      <c r="A360" s="276" t="s">
        <v>6593</v>
      </c>
      <c r="B360" s="254" t="s">
        <v>6753</v>
      </c>
      <c r="C360" s="255" t="s">
        <v>6765</v>
      </c>
      <c r="D360" s="258" t="s">
        <v>6766</v>
      </c>
      <c r="E360" s="259" t="s">
        <v>6138</v>
      </c>
      <c r="F360" s="262" t="s">
        <v>6756</v>
      </c>
      <c r="G360" s="265" t="str">
        <f>IF(COUNTIF(H360:AU360,"&lt;&gt;")=0,"",SUMPRODUCT(((Recommendations[ImplStatus]="Implemented")+(Recommendations[ImplStatus]="Compensated"))*ISNUMBER(MATCH(Recommendations[Id],H360:AU360,0)))/COUNTIF(H360:AU360,"&lt;&gt;"))</f>
        <v/>
      </c>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6"/>
      <c r="AD360" s="266"/>
      <c r="AE360" s="266"/>
      <c r="AF360" s="266"/>
      <c r="AG360" s="266"/>
      <c r="AH360" s="266"/>
      <c r="AI360" s="266"/>
      <c r="AJ360" s="266"/>
      <c r="AK360" s="266"/>
      <c r="AL360" s="266"/>
      <c r="AM360" s="266"/>
      <c r="AN360" s="266"/>
      <c r="AO360" s="266"/>
      <c r="AP360" s="266"/>
      <c r="AQ360" s="266"/>
      <c r="AR360" s="266"/>
      <c r="AS360" s="266"/>
      <c r="AT360" s="266"/>
      <c r="AU360" s="280"/>
    </row>
    <row r="361" spans="1:47" ht="60" customHeight="1" x14ac:dyDescent="0.35">
      <c r="A361" s="276" t="s">
        <v>6593</v>
      </c>
      <c r="B361" s="254" t="s">
        <v>6753</v>
      </c>
      <c r="C361" s="255" t="s">
        <v>6767</v>
      </c>
      <c r="D361" s="258" t="s">
        <v>6768</v>
      </c>
      <c r="E361" s="259" t="s">
        <v>6071</v>
      </c>
      <c r="F361" s="262" t="s">
        <v>6756</v>
      </c>
      <c r="G361" s="265">
        <f>IF(COUNTIF(H361:AU361,"&lt;&gt;")=0,"",SUMPRODUCT(((Recommendations[ImplStatus]="Implemented")+(Recommendations[ImplStatus]="Compensated"))*ISNUMBER(MATCH(Recommendations[Id],H361:AU361,0)))/COUNTIF(H361:AU361,"&lt;&gt;"))</f>
        <v>0</v>
      </c>
      <c r="H361" s="266" t="s">
        <v>273</v>
      </c>
      <c r="I361" s="266"/>
      <c r="J361" s="266"/>
      <c r="K361" s="266"/>
      <c r="L361" s="266"/>
      <c r="M361" s="266"/>
      <c r="N361" s="266"/>
      <c r="O361" s="266"/>
      <c r="P361" s="266"/>
      <c r="Q361" s="266"/>
      <c r="R361" s="266"/>
      <c r="S361" s="266"/>
      <c r="T361" s="266"/>
      <c r="U361" s="266"/>
      <c r="V361" s="266"/>
      <c r="W361" s="266"/>
      <c r="X361" s="266"/>
      <c r="Y361" s="266"/>
      <c r="Z361" s="266"/>
      <c r="AA361" s="266"/>
      <c r="AB361" s="266"/>
      <c r="AC361" s="266"/>
      <c r="AD361" s="266"/>
      <c r="AE361" s="266"/>
      <c r="AF361" s="266"/>
      <c r="AG361" s="266"/>
      <c r="AH361" s="266"/>
      <c r="AI361" s="266"/>
      <c r="AJ361" s="266"/>
      <c r="AK361" s="266"/>
      <c r="AL361" s="266"/>
      <c r="AM361" s="266"/>
      <c r="AN361" s="266"/>
      <c r="AO361" s="266"/>
      <c r="AP361" s="266"/>
      <c r="AQ361" s="266"/>
      <c r="AR361" s="266"/>
      <c r="AS361" s="266"/>
      <c r="AT361" s="266"/>
      <c r="AU361" s="280"/>
    </row>
    <row r="362" spans="1:47" ht="60" customHeight="1" x14ac:dyDescent="0.35">
      <c r="A362" s="276" t="s">
        <v>6593</v>
      </c>
      <c r="B362" s="254" t="s">
        <v>6753</v>
      </c>
      <c r="C362" s="255" t="s">
        <v>6769</v>
      </c>
      <c r="D362" s="258" t="s">
        <v>6770</v>
      </c>
      <c r="E362" s="259" t="s">
        <v>6186</v>
      </c>
      <c r="F362" s="262" t="s">
        <v>6756</v>
      </c>
      <c r="G362" s="265" t="str">
        <f>IF(COUNTIF(H362:AU362,"&lt;&gt;")=0,"",SUMPRODUCT(((Recommendations[ImplStatus]="Implemented")+(Recommendations[ImplStatus]="Compensated"))*ISNUMBER(MATCH(Recommendations[Id],H362:AU362,0)))/COUNTIF(H362:AU362,"&lt;&gt;"))</f>
        <v/>
      </c>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6"/>
      <c r="AD362" s="266"/>
      <c r="AE362" s="266"/>
      <c r="AF362" s="266"/>
      <c r="AG362" s="266"/>
      <c r="AH362" s="266"/>
      <c r="AI362" s="266"/>
      <c r="AJ362" s="266"/>
      <c r="AK362" s="266"/>
      <c r="AL362" s="266"/>
      <c r="AM362" s="266"/>
      <c r="AN362" s="266"/>
      <c r="AO362" s="266"/>
      <c r="AP362" s="266"/>
      <c r="AQ362" s="266"/>
      <c r="AR362" s="266"/>
      <c r="AS362" s="266"/>
      <c r="AT362" s="266"/>
      <c r="AU362" s="280"/>
    </row>
    <row r="363" spans="1:47" ht="60" customHeight="1" x14ac:dyDescent="0.35">
      <c r="A363" s="276" t="s">
        <v>6593</v>
      </c>
      <c r="B363" s="254" t="s">
        <v>6753</v>
      </c>
      <c r="C363" s="255" t="s">
        <v>6771</v>
      </c>
      <c r="D363" s="258" t="s">
        <v>6772</v>
      </c>
      <c r="E363" s="259" t="s">
        <v>6186</v>
      </c>
      <c r="F363" s="262" t="s">
        <v>6756</v>
      </c>
      <c r="G363" s="265" t="str">
        <f>IF(COUNTIF(H363:AU363,"&lt;&gt;")=0,"",SUMPRODUCT(((Recommendations[ImplStatus]="Implemented")+(Recommendations[ImplStatus]="Compensated"))*ISNUMBER(MATCH(Recommendations[Id],H363:AU363,0)))/COUNTIF(H363:AU363,"&lt;&gt;"))</f>
        <v/>
      </c>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6"/>
      <c r="AD363" s="266"/>
      <c r="AE363" s="266"/>
      <c r="AF363" s="266"/>
      <c r="AG363" s="266"/>
      <c r="AH363" s="266"/>
      <c r="AI363" s="266"/>
      <c r="AJ363" s="266"/>
      <c r="AK363" s="266"/>
      <c r="AL363" s="266"/>
      <c r="AM363" s="266"/>
      <c r="AN363" s="266"/>
      <c r="AO363" s="266"/>
      <c r="AP363" s="266"/>
      <c r="AQ363" s="266"/>
      <c r="AR363" s="266"/>
      <c r="AS363" s="266"/>
      <c r="AT363" s="266"/>
      <c r="AU363" s="280"/>
    </row>
    <row r="364" spans="1:47" ht="60" customHeight="1" x14ac:dyDescent="0.35">
      <c r="A364" s="276" t="s">
        <v>6593</v>
      </c>
      <c r="B364" s="254" t="s">
        <v>6753</v>
      </c>
      <c r="C364" s="255" t="s">
        <v>6773</v>
      </c>
      <c r="D364" s="258" t="s">
        <v>6774</v>
      </c>
      <c r="E364" s="259" t="s">
        <v>6186</v>
      </c>
      <c r="F364" s="262" t="s">
        <v>6756</v>
      </c>
      <c r="G364" s="265" t="str">
        <f>IF(COUNTIF(H364:AU364,"&lt;&gt;")=0,"",SUMPRODUCT(((Recommendations[ImplStatus]="Implemented")+(Recommendations[ImplStatus]="Compensated"))*ISNUMBER(MATCH(Recommendations[Id],H364:AU364,0)))/COUNTIF(H364:AU364,"&lt;&gt;"))</f>
        <v/>
      </c>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6"/>
      <c r="AD364" s="266"/>
      <c r="AE364" s="266"/>
      <c r="AF364" s="266"/>
      <c r="AG364" s="266"/>
      <c r="AH364" s="266"/>
      <c r="AI364" s="266"/>
      <c r="AJ364" s="266"/>
      <c r="AK364" s="266"/>
      <c r="AL364" s="266"/>
      <c r="AM364" s="266"/>
      <c r="AN364" s="266"/>
      <c r="AO364" s="266"/>
      <c r="AP364" s="266"/>
      <c r="AQ364" s="266"/>
      <c r="AR364" s="266"/>
      <c r="AS364" s="266"/>
      <c r="AT364" s="266"/>
      <c r="AU364" s="280"/>
    </row>
    <row r="365" spans="1:47" ht="60" customHeight="1" x14ac:dyDescent="0.35">
      <c r="A365" s="276" t="s">
        <v>6593</v>
      </c>
      <c r="B365" s="254" t="s">
        <v>6753</v>
      </c>
      <c r="C365" s="255" t="s">
        <v>6775</v>
      </c>
      <c r="D365" s="258" t="s">
        <v>6776</v>
      </c>
      <c r="E365" s="259" t="s">
        <v>6186</v>
      </c>
      <c r="F365" s="262" t="s">
        <v>6756</v>
      </c>
      <c r="G365" s="265" t="str">
        <f>IF(COUNTIF(H365:AU365,"&lt;&gt;")=0,"",SUMPRODUCT(((Recommendations[ImplStatus]="Implemented")+(Recommendations[ImplStatus]="Compensated"))*ISNUMBER(MATCH(Recommendations[Id],H365:AU365,0)))/COUNTIF(H365:AU365,"&lt;&gt;"))</f>
        <v/>
      </c>
      <c r="H365" s="266"/>
      <c r="I365" s="266"/>
      <c r="J365" s="266"/>
      <c r="K365" s="266"/>
      <c r="L365" s="266"/>
      <c r="M365" s="266"/>
      <c r="N365" s="266"/>
      <c r="O365" s="266"/>
      <c r="P365" s="266"/>
      <c r="Q365" s="266"/>
      <c r="R365" s="266"/>
      <c r="S365" s="266"/>
      <c r="T365" s="266"/>
      <c r="U365" s="266"/>
      <c r="V365" s="266"/>
      <c r="W365" s="266"/>
      <c r="X365" s="266"/>
      <c r="Y365" s="266"/>
      <c r="Z365" s="266"/>
      <c r="AA365" s="266"/>
      <c r="AB365" s="266"/>
      <c r="AC365" s="266"/>
      <c r="AD365" s="266"/>
      <c r="AE365" s="266"/>
      <c r="AF365" s="266"/>
      <c r="AG365" s="266"/>
      <c r="AH365" s="266"/>
      <c r="AI365" s="266"/>
      <c r="AJ365" s="266"/>
      <c r="AK365" s="266"/>
      <c r="AL365" s="266"/>
      <c r="AM365" s="266"/>
      <c r="AN365" s="266"/>
      <c r="AO365" s="266"/>
      <c r="AP365" s="266"/>
      <c r="AQ365" s="266"/>
      <c r="AR365" s="266"/>
      <c r="AS365" s="266"/>
      <c r="AT365" s="266"/>
      <c r="AU365" s="280"/>
    </row>
    <row r="366" spans="1:47" ht="60" customHeight="1" x14ac:dyDescent="0.35">
      <c r="A366" s="276" t="s">
        <v>6593</v>
      </c>
      <c r="B366" s="254" t="s">
        <v>6753</v>
      </c>
      <c r="C366" s="255" t="s">
        <v>6777</v>
      </c>
      <c r="D366" s="258" t="s">
        <v>6778</v>
      </c>
      <c r="E366" s="259" t="s">
        <v>6186</v>
      </c>
      <c r="F366" s="262" t="s">
        <v>6756</v>
      </c>
      <c r="G366" s="265" t="str">
        <f>IF(COUNTIF(H366:AU366,"&lt;&gt;")=0,"",SUMPRODUCT(((Recommendations[ImplStatus]="Implemented")+(Recommendations[ImplStatus]="Compensated"))*ISNUMBER(MATCH(Recommendations[Id],H366:AU366,0)))/COUNTIF(H366:AU366,"&lt;&gt;"))</f>
        <v/>
      </c>
      <c r="H366" s="266"/>
      <c r="I366" s="266"/>
      <c r="J366" s="266"/>
      <c r="K366" s="266"/>
      <c r="L366" s="266"/>
      <c r="M366" s="266"/>
      <c r="N366" s="266"/>
      <c r="O366" s="266"/>
      <c r="P366" s="266"/>
      <c r="Q366" s="266"/>
      <c r="R366" s="266"/>
      <c r="S366" s="266"/>
      <c r="T366" s="266"/>
      <c r="U366" s="266"/>
      <c r="V366" s="266"/>
      <c r="W366" s="266"/>
      <c r="X366" s="266"/>
      <c r="Y366" s="266"/>
      <c r="Z366" s="266"/>
      <c r="AA366" s="266"/>
      <c r="AB366" s="266"/>
      <c r="AC366" s="266"/>
      <c r="AD366" s="266"/>
      <c r="AE366" s="266"/>
      <c r="AF366" s="266"/>
      <c r="AG366" s="266"/>
      <c r="AH366" s="266"/>
      <c r="AI366" s="266"/>
      <c r="AJ366" s="266"/>
      <c r="AK366" s="266"/>
      <c r="AL366" s="266"/>
      <c r="AM366" s="266"/>
      <c r="AN366" s="266"/>
      <c r="AO366" s="266"/>
      <c r="AP366" s="266"/>
      <c r="AQ366" s="266"/>
      <c r="AR366" s="266"/>
      <c r="AS366" s="266"/>
      <c r="AT366" s="266"/>
      <c r="AU366" s="280"/>
    </row>
    <row r="367" spans="1:47" ht="60" customHeight="1" x14ac:dyDescent="0.35">
      <c r="A367" s="276" t="s">
        <v>6593</v>
      </c>
      <c r="B367" s="254" t="s">
        <v>6753</v>
      </c>
      <c r="C367" s="255" t="s">
        <v>6779</v>
      </c>
      <c r="D367" s="258" t="s">
        <v>6780</v>
      </c>
      <c r="E367" s="259" t="s">
        <v>6186</v>
      </c>
      <c r="F367" s="262" t="s">
        <v>6756</v>
      </c>
      <c r="G367" s="265" t="str">
        <f>IF(COUNTIF(H367:AU367,"&lt;&gt;")=0,"",SUMPRODUCT(((Recommendations[ImplStatus]="Implemented")+(Recommendations[ImplStatus]="Compensated"))*ISNUMBER(MATCH(Recommendations[Id],H367:AU367,0)))/COUNTIF(H367:AU367,"&lt;&gt;"))</f>
        <v/>
      </c>
      <c r="H367" s="266"/>
      <c r="I367" s="266"/>
      <c r="J367" s="266"/>
      <c r="K367" s="266"/>
      <c r="L367" s="266"/>
      <c r="M367" s="266"/>
      <c r="N367" s="266"/>
      <c r="O367" s="266"/>
      <c r="P367" s="266"/>
      <c r="Q367" s="266"/>
      <c r="R367" s="266"/>
      <c r="S367" s="266"/>
      <c r="T367" s="266"/>
      <c r="U367" s="266"/>
      <c r="V367" s="266"/>
      <c r="W367" s="266"/>
      <c r="X367" s="266"/>
      <c r="Y367" s="266"/>
      <c r="Z367" s="266"/>
      <c r="AA367" s="266"/>
      <c r="AB367" s="266"/>
      <c r="AC367" s="266"/>
      <c r="AD367" s="266"/>
      <c r="AE367" s="266"/>
      <c r="AF367" s="266"/>
      <c r="AG367" s="266"/>
      <c r="AH367" s="266"/>
      <c r="AI367" s="266"/>
      <c r="AJ367" s="266"/>
      <c r="AK367" s="266"/>
      <c r="AL367" s="266"/>
      <c r="AM367" s="266"/>
      <c r="AN367" s="266"/>
      <c r="AO367" s="266"/>
      <c r="AP367" s="266"/>
      <c r="AQ367" s="266"/>
      <c r="AR367" s="266"/>
      <c r="AS367" s="266"/>
      <c r="AT367" s="266"/>
      <c r="AU367" s="280"/>
    </row>
    <row r="368" spans="1:47" ht="60" customHeight="1" x14ac:dyDescent="0.35">
      <c r="A368" s="276" t="s">
        <v>6593</v>
      </c>
      <c r="B368" s="254" t="s">
        <v>6753</v>
      </c>
      <c r="C368" s="255" t="s">
        <v>6781</v>
      </c>
      <c r="D368" s="258" t="s">
        <v>6782</v>
      </c>
      <c r="E368" s="259" t="s">
        <v>6186</v>
      </c>
      <c r="F368" s="262" t="s">
        <v>6756</v>
      </c>
      <c r="G368" s="265">
        <f>IF(COUNTIF(H368:AU368,"&lt;&gt;")=0,"",SUMPRODUCT(((Recommendations[ImplStatus]="Implemented")+(Recommendations[ImplStatus]="Compensated"))*ISNUMBER(MATCH(Recommendations[Id],H368:AU368,0)))/COUNTIF(H368:AU368,"&lt;&gt;"))</f>
        <v>0</v>
      </c>
      <c r="H368" s="266" t="s">
        <v>571</v>
      </c>
      <c r="I368" s="266" t="s">
        <v>577</v>
      </c>
      <c r="J368" s="266" t="s">
        <v>583</v>
      </c>
      <c r="K368" s="266"/>
      <c r="L368" s="266"/>
      <c r="M368" s="266"/>
      <c r="N368" s="266"/>
      <c r="O368" s="266"/>
      <c r="P368" s="266"/>
      <c r="Q368" s="266"/>
      <c r="R368" s="266"/>
      <c r="S368" s="266"/>
      <c r="T368" s="266"/>
      <c r="U368" s="266"/>
      <c r="V368" s="266"/>
      <c r="W368" s="266"/>
      <c r="X368" s="266"/>
      <c r="Y368" s="266"/>
      <c r="Z368" s="266"/>
      <c r="AA368" s="266"/>
      <c r="AB368" s="266"/>
      <c r="AC368" s="266"/>
      <c r="AD368" s="266"/>
      <c r="AE368" s="266"/>
      <c r="AF368" s="266"/>
      <c r="AG368" s="266"/>
      <c r="AH368" s="266"/>
      <c r="AI368" s="266"/>
      <c r="AJ368" s="266"/>
      <c r="AK368" s="266"/>
      <c r="AL368" s="266"/>
      <c r="AM368" s="266"/>
      <c r="AN368" s="266"/>
      <c r="AO368" s="266"/>
      <c r="AP368" s="266"/>
      <c r="AQ368" s="266"/>
      <c r="AR368" s="266"/>
      <c r="AS368" s="266"/>
      <c r="AT368" s="266"/>
      <c r="AU368" s="280"/>
    </row>
    <row r="369" spans="1:47" ht="60" customHeight="1" x14ac:dyDescent="0.35">
      <c r="A369" s="276" t="s">
        <v>6593</v>
      </c>
      <c r="B369" s="254" t="s">
        <v>6753</v>
      </c>
      <c r="C369" s="255" t="s">
        <v>6783</v>
      </c>
      <c r="D369" s="258" t="s">
        <v>6784</v>
      </c>
      <c r="E369" s="259" t="s">
        <v>6186</v>
      </c>
      <c r="F369" s="262" t="s">
        <v>6756</v>
      </c>
      <c r="G369" s="265" t="str">
        <f>IF(COUNTIF(H369:AU369,"&lt;&gt;")=0,"",SUMPRODUCT(((Recommendations[ImplStatus]="Implemented")+(Recommendations[ImplStatus]="Compensated"))*ISNUMBER(MATCH(Recommendations[Id],H369:AU369,0)))/COUNTIF(H369:AU369,"&lt;&gt;"))</f>
        <v/>
      </c>
      <c r="H369" s="266"/>
      <c r="I369" s="266"/>
      <c r="J369" s="266"/>
      <c r="K369" s="266"/>
      <c r="L369" s="266"/>
      <c r="M369" s="266"/>
      <c r="N369" s="266"/>
      <c r="O369" s="266"/>
      <c r="P369" s="266"/>
      <c r="Q369" s="266"/>
      <c r="R369" s="266"/>
      <c r="S369" s="266"/>
      <c r="T369" s="266"/>
      <c r="U369" s="266"/>
      <c r="V369" s="266"/>
      <c r="W369" s="266"/>
      <c r="X369" s="266"/>
      <c r="Y369" s="266"/>
      <c r="Z369" s="266"/>
      <c r="AA369" s="266"/>
      <c r="AB369" s="266"/>
      <c r="AC369" s="266"/>
      <c r="AD369" s="266"/>
      <c r="AE369" s="266"/>
      <c r="AF369" s="266"/>
      <c r="AG369" s="266"/>
      <c r="AH369" s="266"/>
      <c r="AI369" s="266"/>
      <c r="AJ369" s="266"/>
      <c r="AK369" s="266"/>
      <c r="AL369" s="266"/>
      <c r="AM369" s="266"/>
      <c r="AN369" s="266"/>
      <c r="AO369" s="266"/>
      <c r="AP369" s="266"/>
      <c r="AQ369" s="266"/>
      <c r="AR369" s="266"/>
      <c r="AS369" s="266"/>
      <c r="AT369" s="266"/>
      <c r="AU369" s="280"/>
    </row>
    <row r="370" spans="1:47" ht="60" customHeight="1" outlineLevel="1" x14ac:dyDescent="0.35">
      <c r="A370" s="274" t="s">
        <v>6785</v>
      </c>
      <c r="B370" s="252"/>
      <c r="C370" s="252"/>
      <c r="D370" s="256"/>
      <c r="E370" s="252"/>
      <c r="F370" s="260"/>
      <c r="G370" s="263" t="str">
        <f>IF(COUNTIF(H370:AU370,"&lt;&gt;")=0,"",SUMPRODUCT(((Recommendations[ImplStatus]="Implemented")+(Recommendations[ImplStatus]="Compensated"))*ISNUMBER(MATCH(Recommendations[Id],H370:AU370,0)))/COUNTIF(H370:AU370,"&lt;&gt;"))</f>
        <v/>
      </c>
      <c r="H370" s="260"/>
      <c r="I370" s="260"/>
      <c r="J370" s="260"/>
      <c r="K370" s="260"/>
      <c r="L370" s="260"/>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c r="AH370" s="260"/>
      <c r="AI370" s="260"/>
      <c r="AJ370" s="260"/>
      <c r="AK370" s="260"/>
      <c r="AL370" s="260"/>
      <c r="AM370" s="260"/>
      <c r="AN370" s="260"/>
      <c r="AO370" s="260"/>
      <c r="AP370" s="260"/>
      <c r="AQ370" s="260"/>
      <c r="AR370" s="260"/>
      <c r="AS370" s="260"/>
      <c r="AT370" s="260"/>
      <c r="AU370" s="278"/>
    </row>
    <row r="371" spans="1:47" ht="60" customHeight="1" outlineLevel="2" x14ac:dyDescent="0.35">
      <c r="A371" s="275" t="s">
        <v>6785</v>
      </c>
      <c r="B371" s="253" t="s">
        <v>6786</v>
      </c>
      <c r="C371" s="253"/>
      <c r="D371" s="257"/>
      <c r="E371" s="253"/>
      <c r="F371" s="261"/>
      <c r="G371" s="264" t="str">
        <f>IF(COUNTIF(H371:AU371,"&lt;&gt;")=0,"",SUMPRODUCT(((Recommendations[ImplStatus]="Implemented")+(Recommendations[ImplStatus]="Compensated"))*ISNUMBER(MATCH(Recommendations[Id],H371:AU371,0)))/COUNTIF(H371:AU371,"&lt;&gt;"))</f>
        <v/>
      </c>
      <c r="H371" s="261"/>
      <c r="I371" s="261"/>
      <c r="J371" s="261"/>
      <c r="K371" s="261"/>
      <c r="L371" s="261"/>
      <c r="M371" s="261"/>
      <c r="N371" s="261"/>
      <c r="O371" s="261"/>
      <c r="P371" s="261"/>
      <c r="Q371" s="261"/>
      <c r="R371" s="261"/>
      <c r="S371" s="261"/>
      <c r="T371" s="261"/>
      <c r="U371" s="261"/>
      <c r="V371" s="261"/>
      <c r="W371" s="261"/>
      <c r="X371" s="261"/>
      <c r="Y371" s="261"/>
      <c r="Z371" s="261"/>
      <c r="AA371" s="261"/>
      <c r="AB371" s="261"/>
      <c r="AC371" s="261"/>
      <c r="AD371" s="261"/>
      <c r="AE371" s="261"/>
      <c r="AF371" s="261"/>
      <c r="AG371" s="261"/>
      <c r="AH371" s="261"/>
      <c r="AI371" s="261"/>
      <c r="AJ371" s="261"/>
      <c r="AK371" s="261"/>
      <c r="AL371" s="261"/>
      <c r="AM371" s="261"/>
      <c r="AN371" s="261"/>
      <c r="AO371" s="261"/>
      <c r="AP371" s="261"/>
      <c r="AQ371" s="261"/>
      <c r="AR371" s="261"/>
      <c r="AS371" s="261"/>
      <c r="AT371" s="261"/>
      <c r="AU371" s="279"/>
    </row>
    <row r="372" spans="1:47" ht="60" customHeight="1" x14ac:dyDescent="0.35">
      <c r="A372" s="276" t="s">
        <v>6785</v>
      </c>
      <c r="B372" s="254" t="s">
        <v>6786</v>
      </c>
      <c r="C372" s="255" t="s">
        <v>6787</v>
      </c>
      <c r="D372" s="258" t="s">
        <v>6788</v>
      </c>
      <c r="E372" s="259" t="s">
        <v>6042</v>
      </c>
      <c r="F372" s="262" t="s">
        <v>6789</v>
      </c>
      <c r="G372" s="265" t="str">
        <f>IF(COUNTIF(H372:AU372,"&lt;&gt;")=0,"",SUMPRODUCT(((Recommendations[ImplStatus]="Implemented")+(Recommendations[ImplStatus]="Compensated"))*ISNUMBER(MATCH(Recommendations[Id],H372:AU372,0)))/COUNTIF(H372:AU372,"&lt;&gt;"))</f>
        <v/>
      </c>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6"/>
      <c r="AD372" s="266"/>
      <c r="AE372" s="266"/>
      <c r="AF372" s="266"/>
      <c r="AG372" s="266"/>
      <c r="AH372" s="266"/>
      <c r="AI372" s="266"/>
      <c r="AJ372" s="266"/>
      <c r="AK372" s="266"/>
      <c r="AL372" s="266"/>
      <c r="AM372" s="266"/>
      <c r="AN372" s="266"/>
      <c r="AO372" s="266"/>
      <c r="AP372" s="266"/>
      <c r="AQ372" s="266"/>
      <c r="AR372" s="266"/>
      <c r="AS372" s="266"/>
      <c r="AT372" s="266"/>
      <c r="AU372" s="280"/>
    </row>
    <row r="373" spans="1:47" ht="60" customHeight="1" x14ac:dyDescent="0.35">
      <c r="A373" s="276" t="s">
        <v>6785</v>
      </c>
      <c r="B373" s="254" t="s">
        <v>6786</v>
      </c>
      <c r="C373" s="255" t="s">
        <v>6790</v>
      </c>
      <c r="D373" s="258" t="s">
        <v>6791</v>
      </c>
      <c r="E373" s="259" t="s">
        <v>6042</v>
      </c>
      <c r="F373" s="262" t="s">
        <v>6792</v>
      </c>
      <c r="G373" s="265" t="str">
        <f>IF(COUNTIF(H373:AU373,"&lt;&gt;")=0,"",SUMPRODUCT(((Recommendations[ImplStatus]="Implemented")+(Recommendations[ImplStatus]="Compensated"))*ISNUMBER(MATCH(Recommendations[Id],H373:AU373,0)))/COUNTIF(H373:AU373,"&lt;&gt;"))</f>
        <v/>
      </c>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6"/>
      <c r="AD373" s="266"/>
      <c r="AE373" s="266"/>
      <c r="AF373" s="266"/>
      <c r="AG373" s="266"/>
      <c r="AH373" s="266"/>
      <c r="AI373" s="266"/>
      <c r="AJ373" s="266"/>
      <c r="AK373" s="266"/>
      <c r="AL373" s="266"/>
      <c r="AM373" s="266"/>
      <c r="AN373" s="266"/>
      <c r="AO373" s="266"/>
      <c r="AP373" s="266"/>
      <c r="AQ373" s="266"/>
      <c r="AR373" s="266"/>
      <c r="AS373" s="266"/>
      <c r="AT373" s="266"/>
      <c r="AU373" s="280"/>
    </row>
    <row r="374" spans="1:47" ht="60" customHeight="1" x14ac:dyDescent="0.35">
      <c r="A374" s="276" t="s">
        <v>6785</v>
      </c>
      <c r="B374" s="254" t="s">
        <v>6786</v>
      </c>
      <c r="C374" s="255" t="s">
        <v>6793</v>
      </c>
      <c r="D374" s="258" t="s">
        <v>6794</v>
      </c>
      <c r="E374" s="259" t="s">
        <v>6071</v>
      </c>
      <c r="F374" s="262" t="s">
        <v>6792</v>
      </c>
      <c r="G374" s="265" t="str">
        <f>IF(COUNTIF(H374:AU374,"&lt;&gt;")=0,"",SUMPRODUCT(((Recommendations[ImplStatus]="Implemented")+(Recommendations[ImplStatus]="Compensated"))*ISNUMBER(MATCH(Recommendations[Id],H374:AU374,0)))/COUNTIF(H374:AU374,"&lt;&gt;"))</f>
        <v/>
      </c>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6"/>
      <c r="AD374" s="266"/>
      <c r="AE374" s="266"/>
      <c r="AF374" s="266"/>
      <c r="AG374" s="266"/>
      <c r="AH374" s="266"/>
      <c r="AI374" s="266"/>
      <c r="AJ374" s="266"/>
      <c r="AK374" s="266"/>
      <c r="AL374" s="266"/>
      <c r="AM374" s="266"/>
      <c r="AN374" s="266"/>
      <c r="AO374" s="266"/>
      <c r="AP374" s="266"/>
      <c r="AQ374" s="266"/>
      <c r="AR374" s="266"/>
      <c r="AS374" s="266"/>
      <c r="AT374" s="266"/>
      <c r="AU374" s="280"/>
    </row>
    <row r="375" spans="1:47" ht="60" customHeight="1" x14ac:dyDescent="0.35">
      <c r="A375" s="276" t="s">
        <v>6785</v>
      </c>
      <c r="B375" s="254" t="s">
        <v>6786</v>
      </c>
      <c r="C375" s="255" t="s">
        <v>6795</v>
      </c>
      <c r="D375" s="258" t="s">
        <v>6796</v>
      </c>
      <c r="E375" s="259" t="s">
        <v>6071</v>
      </c>
      <c r="F375" s="262" t="s">
        <v>6792</v>
      </c>
      <c r="G375" s="265" t="str">
        <f>IF(COUNTIF(H375:AU375,"&lt;&gt;")=0,"",SUMPRODUCT(((Recommendations[ImplStatus]="Implemented")+(Recommendations[ImplStatus]="Compensated"))*ISNUMBER(MATCH(Recommendations[Id],H375:AU375,0)))/COUNTIF(H375:AU375,"&lt;&gt;"))</f>
        <v/>
      </c>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6"/>
      <c r="AD375" s="266"/>
      <c r="AE375" s="266"/>
      <c r="AF375" s="266"/>
      <c r="AG375" s="266"/>
      <c r="AH375" s="266"/>
      <c r="AI375" s="266"/>
      <c r="AJ375" s="266"/>
      <c r="AK375" s="266"/>
      <c r="AL375" s="266"/>
      <c r="AM375" s="266"/>
      <c r="AN375" s="266"/>
      <c r="AO375" s="266"/>
      <c r="AP375" s="266"/>
      <c r="AQ375" s="266"/>
      <c r="AR375" s="266"/>
      <c r="AS375" s="266"/>
      <c r="AT375" s="266"/>
      <c r="AU375" s="280"/>
    </row>
    <row r="376" spans="1:47" ht="60" customHeight="1" x14ac:dyDescent="0.35">
      <c r="A376" s="276" t="s">
        <v>6785</v>
      </c>
      <c r="B376" s="254" t="s">
        <v>6786</v>
      </c>
      <c r="C376" s="255" t="s">
        <v>6797</v>
      </c>
      <c r="D376" s="258" t="s">
        <v>6798</v>
      </c>
      <c r="E376" s="259" t="s">
        <v>6071</v>
      </c>
      <c r="F376" s="262" t="s">
        <v>6654</v>
      </c>
      <c r="G376" s="265" t="str">
        <f>IF(COUNTIF(H376:AU376,"&lt;&gt;")=0,"",SUMPRODUCT(((Recommendations[ImplStatus]="Implemented")+(Recommendations[ImplStatus]="Compensated"))*ISNUMBER(MATCH(Recommendations[Id],H376:AU376,0)))/COUNTIF(H376:AU376,"&lt;&gt;"))</f>
        <v/>
      </c>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6"/>
      <c r="AD376" s="266"/>
      <c r="AE376" s="266"/>
      <c r="AF376" s="266"/>
      <c r="AG376" s="266"/>
      <c r="AH376" s="266"/>
      <c r="AI376" s="266"/>
      <c r="AJ376" s="266"/>
      <c r="AK376" s="266"/>
      <c r="AL376" s="266"/>
      <c r="AM376" s="266"/>
      <c r="AN376" s="266"/>
      <c r="AO376" s="266"/>
      <c r="AP376" s="266"/>
      <c r="AQ376" s="266"/>
      <c r="AR376" s="266"/>
      <c r="AS376" s="266"/>
      <c r="AT376" s="266"/>
      <c r="AU376" s="280"/>
    </row>
    <row r="377" spans="1:47" ht="60" customHeight="1" x14ac:dyDescent="0.35">
      <c r="A377" s="276" t="s">
        <v>6785</v>
      </c>
      <c r="B377" s="254" t="s">
        <v>6786</v>
      </c>
      <c r="C377" s="255" t="s">
        <v>6799</v>
      </c>
      <c r="D377" s="258" t="s">
        <v>6800</v>
      </c>
      <c r="E377" s="259" t="s">
        <v>6138</v>
      </c>
      <c r="F377" s="262" t="s">
        <v>6612</v>
      </c>
      <c r="G377" s="265" t="str">
        <f>IF(COUNTIF(H377:AU377,"&lt;&gt;")=0,"",SUMPRODUCT(((Recommendations[ImplStatus]="Implemented")+(Recommendations[ImplStatus]="Compensated"))*ISNUMBER(MATCH(Recommendations[Id],H377:AU377,0)))/COUNTIF(H377:AU377,"&lt;&gt;"))</f>
        <v/>
      </c>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6"/>
      <c r="AD377" s="266"/>
      <c r="AE377" s="266"/>
      <c r="AF377" s="266"/>
      <c r="AG377" s="266"/>
      <c r="AH377" s="266"/>
      <c r="AI377" s="266"/>
      <c r="AJ377" s="266"/>
      <c r="AK377" s="266"/>
      <c r="AL377" s="266"/>
      <c r="AM377" s="266"/>
      <c r="AN377" s="266"/>
      <c r="AO377" s="266"/>
      <c r="AP377" s="266"/>
      <c r="AQ377" s="266"/>
      <c r="AR377" s="266"/>
      <c r="AS377" s="266"/>
      <c r="AT377" s="266"/>
      <c r="AU377" s="280"/>
    </row>
    <row r="378" spans="1:47" ht="60" customHeight="1" x14ac:dyDescent="0.35">
      <c r="A378" s="276" t="s">
        <v>6785</v>
      </c>
      <c r="B378" s="254" t="s">
        <v>6786</v>
      </c>
      <c r="C378" s="255" t="s">
        <v>6801</v>
      </c>
      <c r="D378" s="258" t="s">
        <v>6802</v>
      </c>
      <c r="E378" s="259" t="s">
        <v>6138</v>
      </c>
      <c r="F378" s="262" t="s">
        <v>6792</v>
      </c>
      <c r="G378" s="265" t="str">
        <f>IF(COUNTIF(H378:AU378,"&lt;&gt;")=0,"",SUMPRODUCT(((Recommendations[ImplStatus]="Implemented")+(Recommendations[ImplStatus]="Compensated"))*ISNUMBER(MATCH(Recommendations[Id],H378:AU378,0)))/COUNTIF(H378:AU378,"&lt;&gt;"))</f>
        <v/>
      </c>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6"/>
      <c r="AD378" s="266"/>
      <c r="AE378" s="266"/>
      <c r="AF378" s="266"/>
      <c r="AG378" s="266"/>
      <c r="AH378" s="266"/>
      <c r="AI378" s="266"/>
      <c r="AJ378" s="266"/>
      <c r="AK378" s="266"/>
      <c r="AL378" s="266"/>
      <c r="AM378" s="266"/>
      <c r="AN378" s="266"/>
      <c r="AO378" s="266"/>
      <c r="AP378" s="266"/>
      <c r="AQ378" s="266"/>
      <c r="AR378" s="266"/>
      <c r="AS378" s="266"/>
      <c r="AT378" s="266"/>
      <c r="AU378" s="280"/>
    </row>
    <row r="379" spans="1:47" ht="60" customHeight="1" x14ac:dyDescent="0.35">
      <c r="A379" s="276" t="s">
        <v>6785</v>
      </c>
      <c r="B379" s="254" t="s">
        <v>6786</v>
      </c>
      <c r="C379" s="255" t="s">
        <v>6803</v>
      </c>
      <c r="D379" s="258" t="s">
        <v>6804</v>
      </c>
      <c r="E379" s="259" t="s">
        <v>6138</v>
      </c>
      <c r="F379" s="262" t="s">
        <v>6789</v>
      </c>
      <c r="G379" s="265" t="str">
        <f>IF(COUNTIF(H379:AU379,"&lt;&gt;")=0,"",SUMPRODUCT(((Recommendations[ImplStatus]="Implemented")+(Recommendations[ImplStatus]="Compensated"))*ISNUMBER(MATCH(Recommendations[Id],H379:AU379,0)))/COUNTIF(H379:AU379,"&lt;&gt;"))</f>
        <v/>
      </c>
      <c r="H379" s="266"/>
      <c r="I379" s="266"/>
      <c r="J379" s="266"/>
      <c r="K379" s="266"/>
      <c r="L379" s="266"/>
      <c r="M379" s="266"/>
      <c r="N379" s="266"/>
      <c r="O379" s="266"/>
      <c r="P379" s="266"/>
      <c r="Q379" s="266"/>
      <c r="R379" s="266"/>
      <c r="S379" s="266"/>
      <c r="T379" s="266"/>
      <c r="U379" s="266"/>
      <c r="V379" s="266"/>
      <c r="W379" s="266"/>
      <c r="X379" s="266"/>
      <c r="Y379" s="266"/>
      <c r="Z379" s="266"/>
      <c r="AA379" s="266"/>
      <c r="AB379" s="266"/>
      <c r="AC379" s="266"/>
      <c r="AD379" s="266"/>
      <c r="AE379" s="266"/>
      <c r="AF379" s="266"/>
      <c r="AG379" s="266"/>
      <c r="AH379" s="266"/>
      <c r="AI379" s="266"/>
      <c r="AJ379" s="266"/>
      <c r="AK379" s="266"/>
      <c r="AL379" s="266"/>
      <c r="AM379" s="266"/>
      <c r="AN379" s="266"/>
      <c r="AO379" s="266"/>
      <c r="AP379" s="266"/>
      <c r="AQ379" s="266"/>
      <c r="AR379" s="266"/>
      <c r="AS379" s="266"/>
      <c r="AT379" s="266"/>
      <c r="AU379" s="280"/>
    </row>
    <row r="380" spans="1:47" ht="60" customHeight="1" x14ac:dyDescent="0.35">
      <c r="A380" s="276" t="s">
        <v>6785</v>
      </c>
      <c r="B380" s="254" t="s">
        <v>6786</v>
      </c>
      <c r="C380" s="255" t="s">
        <v>6805</v>
      </c>
      <c r="D380" s="258" t="s">
        <v>6806</v>
      </c>
      <c r="E380" s="259" t="s">
        <v>6138</v>
      </c>
      <c r="F380" s="262" t="s">
        <v>6789</v>
      </c>
      <c r="G380" s="265" t="str">
        <f>IF(COUNTIF(H380:AU380,"&lt;&gt;")=0,"",SUMPRODUCT(((Recommendations[ImplStatus]="Implemented")+(Recommendations[ImplStatus]="Compensated"))*ISNUMBER(MATCH(Recommendations[Id],H380:AU380,0)))/COUNTIF(H380:AU380,"&lt;&gt;"))</f>
        <v/>
      </c>
      <c r="H380" s="266"/>
      <c r="I380" s="266"/>
      <c r="J380" s="266"/>
      <c r="K380" s="266"/>
      <c r="L380" s="266"/>
      <c r="M380" s="266"/>
      <c r="N380" s="266"/>
      <c r="O380" s="266"/>
      <c r="P380" s="266"/>
      <c r="Q380" s="266"/>
      <c r="R380" s="266"/>
      <c r="S380" s="266"/>
      <c r="T380" s="266"/>
      <c r="U380" s="266"/>
      <c r="V380" s="266"/>
      <c r="W380" s="266"/>
      <c r="X380" s="266"/>
      <c r="Y380" s="266"/>
      <c r="Z380" s="266"/>
      <c r="AA380" s="266"/>
      <c r="AB380" s="266"/>
      <c r="AC380" s="266"/>
      <c r="AD380" s="266"/>
      <c r="AE380" s="266"/>
      <c r="AF380" s="266"/>
      <c r="AG380" s="266"/>
      <c r="AH380" s="266"/>
      <c r="AI380" s="266"/>
      <c r="AJ380" s="266"/>
      <c r="AK380" s="266"/>
      <c r="AL380" s="266"/>
      <c r="AM380" s="266"/>
      <c r="AN380" s="266"/>
      <c r="AO380" s="266"/>
      <c r="AP380" s="266"/>
      <c r="AQ380" s="266"/>
      <c r="AR380" s="266"/>
      <c r="AS380" s="266"/>
      <c r="AT380" s="266"/>
      <c r="AU380" s="280"/>
    </row>
    <row r="381" spans="1:47" ht="60" customHeight="1" x14ac:dyDescent="0.35">
      <c r="A381" s="276" t="s">
        <v>6785</v>
      </c>
      <c r="B381" s="254" t="s">
        <v>6786</v>
      </c>
      <c r="C381" s="255" t="s">
        <v>6807</v>
      </c>
      <c r="D381" s="258" t="s">
        <v>6808</v>
      </c>
      <c r="E381" s="259" t="s">
        <v>6138</v>
      </c>
      <c r="F381" s="262" t="s">
        <v>6789</v>
      </c>
      <c r="G381" s="265" t="str">
        <f>IF(COUNTIF(H381:AU381,"&lt;&gt;")=0,"",SUMPRODUCT(((Recommendations[ImplStatus]="Implemented")+(Recommendations[ImplStatus]="Compensated"))*ISNUMBER(MATCH(Recommendations[Id],H381:AU381,0)))/COUNTIF(H381:AU381,"&lt;&gt;"))</f>
        <v/>
      </c>
      <c r="H381" s="266"/>
      <c r="I381" s="266"/>
      <c r="J381" s="266"/>
      <c r="K381" s="266"/>
      <c r="L381" s="266"/>
      <c r="M381" s="266"/>
      <c r="N381" s="266"/>
      <c r="O381" s="266"/>
      <c r="P381" s="266"/>
      <c r="Q381" s="266"/>
      <c r="R381" s="266"/>
      <c r="S381" s="266"/>
      <c r="T381" s="266"/>
      <c r="U381" s="266"/>
      <c r="V381" s="266"/>
      <c r="W381" s="266"/>
      <c r="X381" s="266"/>
      <c r="Y381" s="266"/>
      <c r="Z381" s="266"/>
      <c r="AA381" s="266"/>
      <c r="AB381" s="266"/>
      <c r="AC381" s="266"/>
      <c r="AD381" s="266"/>
      <c r="AE381" s="266"/>
      <c r="AF381" s="266"/>
      <c r="AG381" s="266"/>
      <c r="AH381" s="266"/>
      <c r="AI381" s="266"/>
      <c r="AJ381" s="266"/>
      <c r="AK381" s="266"/>
      <c r="AL381" s="266"/>
      <c r="AM381" s="266"/>
      <c r="AN381" s="266"/>
      <c r="AO381" s="266"/>
      <c r="AP381" s="266"/>
      <c r="AQ381" s="266"/>
      <c r="AR381" s="266"/>
      <c r="AS381" s="266"/>
      <c r="AT381" s="266"/>
      <c r="AU381" s="280"/>
    </row>
    <row r="382" spans="1:47" ht="60" customHeight="1" x14ac:dyDescent="0.35">
      <c r="A382" s="276" t="s">
        <v>6785</v>
      </c>
      <c r="B382" s="254" t="s">
        <v>6786</v>
      </c>
      <c r="C382" s="255" t="s">
        <v>6809</v>
      </c>
      <c r="D382" s="258" t="s">
        <v>6810</v>
      </c>
      <c r="E382" s="259" t="s">
        <v>6186</v>
      </c>
      <c r="F382" s="262" t="s">
        <v>6789</v>
      </c>
      <c r="G382" s="265" t="str">
        <f>IF(COUNTIF(H382:AU382,"&lt;&gt;")=0,"",SUMPRODUCT(((Recommendations[ImplStatus]="Implemented")+(Recommendations[ImplStatus]="Compensated"))*ISNUMBER(MATCH(Recommendations[Id],H382:AU382,0)))/COUNTIF(H382:AU382,"&lt;&gt;"))</f>
        <v/>
      </c>
      <c r="H382" s="266"/>
      <c r="I382" s="266"/>
      <c r="J382" s="266"/>
      <c r="K382" s="266"/>
      <c r="L382" s="266"/>
      <c r="M382" s="266"/>
      <c r="N382" s="266"/>
      <c r="O382" s="266"/>
      <c r="P382" s="266"/>
      <c r="Q382" s="266"/>
      <c r="R382" s="266"/>
      <c r="S382" s="266"/>
      <c r="T382" s="266"/>
      <c r="U382" s="266"/>
      <c r="V382" s="266"/>
      <c r="W382" s="266"/>
      <c r="X382" s="266"/>
      <c r="Y382" s="266"/>
      <c r="Z382" s="266"/>
      <c r="AA382" s="266"/>
      <c r="AB382" s="266"/>
      <c r="AC382" s="266"/>
      <c r="AD382" s="266"/>
      <c r="AE382" s="266"/>
      <c r="AF382" s="266"/>
      <c r="AG382" s="266"/>
      <c r="AH382" s="266"/>
      <c r="AI382" s="266"/>
      <c r="AJ382" s="266"/>
      <c r="AK382" s="266"/>
      <c r="AL382" s="266"/>
      <c r="AM382" s="266"/>
      <c r="AN382" s="266"/>
      <c r="AO382" s="266"/>
      <c r="AP382" s="266"/>
      <c r="AQ382" s="266"/>
      <c r="AR382" s="266"/>
      <c r="AS382" s="266"/>
      <c r="AT382" s="266"/>
      <c r="AU382" s="280"/>
    </row>
    <row r="383" spans="1:47" ht="60" customHeight="1" x14ac:dyDescent="0.35">
      <c r="A383" s="276" t="s">
        <v>6785</v>
      </c>
      <c r="B383" s="254" t="s">
        <v>6786</v>
      </c>
      <c r="C383" s="255" t="s">
        <v>6811</v>
      </c>
      <c r="D383" s="258" t="s">
        <v>6812</v>
      </c>
      <c r="E383" s="259" t="s">
        <v>6186</v>
      </c>
      <c r="F383" s="262" t="s">
        <v>6789</v>
      </c>
      <c r="G383" s="265" t="str">
        <f>IF(COUNTIF(H383:AU383,"&lt;&gt;")=0,"",SUMPRODUCT(((Recommendations[ImplStatus]="Implemented")+(Recommendations[ImplStatus]="Compensated"))*ISNUMBER(MATCH(Recommendations[Id],H383:AU383,0)))/COUNTIF(H383:AU383,"&lt;&gt;"))</f>
        <v/>
      </c>
      <c r="H383" s="266"/>
      <c r="I383" s="266"/>
      <c r="J383" s="266"/>
      <c r="K383" s="266"/>
      <c r="L383" s="266"/>
      <c r="M383" s="266"/>
      <c r="N383" s="266"/>
      <c r="O383" s="266"/>
      <c r="P383" s="266"/>
      <c r="Q383" s="266"/>
      <c r="R383" s="266"/>
      <c r="S383" s="266"/>
      <c r="T383" s="266"/>
      <c r="U383" s="266"/>
      <c r="V383" s="266"/>
      <c r="W383" s="266"/>
      <c r="X383" s="266"/>
      <c r="Y383" s="266"/>
      <c r="Z383" s="266"/>
      <c r="AA383" s="266"/>
      <c r="AB383" s="266"/>
      <c r="AC383" s="266"/>
      <c r="AD383" s="266"/>
      <c r="AE383" s="266"/>
      <c r="AF383" s="266"/>
      <c r="AG383" s="266"/>
      <c r="AH383" s="266"/>
      <c r="AI383" s="266"/>
      <c r="AJ383" s="266"/>
      <c r="AK383" s="266"/>
      <c r="AL383" s="266"/>
      <c r="AM383" s="266"/>
      <c r="AN383" s="266"/>
      <c r="AO383" s="266"/>
      <c r="AP383" s="266"/>
      <c r="AQ383" s="266"/>
      <c r="AR383" s="266"/>
      <c r="AS383" s="266"/>
      <c r="AT383" s="266"/>
      <c r="AU383" s="280"/>
    </row>
    <row r="384" spans="1:47" ht="60" customHeight="1" x14ac:dyDescent="0.35">
      <c r="A384" s="276" t="s">
        <v>6785</v>
      </c>
      <c r="B384" s="254" t="s">
        <v>6786</v>
      </c>
      <c r="C384" s="255" t="s">
        <v>6813</v>
      </c>
      <c r="D384" s="258" t="s">
        <v>6814</v>
      </c>
      <c r="E384" s="259" t="s">
        <v>6186</v>
      </c>
      <c r="F384" s="262" t="s">
        <v>6789</v>
      </c>
      <c r="G384" s="265" t="str">
        <f>IF(COUNTIF(H384:AU384,"&lt;&gt;")=0,"",SUMPRODUCT(((Recommendations[ImplStatus]="Implemented")+(Recommendations[ImplStatus]="Compensated"))*ISNUMBER(MATCH(Recommendations[Id],H384:AU384,0)))/COUNTIF(H384:AU384,"&lt;&gt;"))</f>
        <v/>
      </c>
      <c r="H384" s="266"/>
      <c r="I384" s="266"/>
      <c r="J384" s="266"/>
      <c r="K384" s="266"/>
      <c r="L384" s="266"/>
      <c r="M384" s="266"/>
      <c r="N384" s="266"/>
      <c r="O384" s="266"/>
      <c r="P384" s="266"/>
      <c r="Q384" s="266"/>
      <c r="R384" s="266"/>
      <c r="S384" s="266"/>
      <c r="T384" s="266"/>
      <c r="U384" s="266"/>
      <c r="V384" s="266"/>
      <c r="W384" s="266"/>
      <c r="X384" s="266"/>
      <c r="Y384" s="266"/>
      <c r="Z384" s="266"/>
      <c r="AA384" s="266"/>
      <c r="AB384" s="266"/>
      <c r="AC384" s="266"/>
      <c r="AD384" s="266"/>
      <c r="AE384" s="266"/>
      <c r="AF384" s="266"/>
      <c r="AG384" s="266"/>
      <c r="AH384" s="266"/>
      <c r="AI384" s="266"/>
      <c r="AJ384" s="266"/>
      <c r="AK384" s="266"/>
      <c r="AL384" s="266"/>
      <c r="AM384" s="266"/>
      <c r="AN384" s="266"/>
      <c r="AO384" s="266"/>
      <c r="AP384" s="266"/>
      <c r="AQ384" s="266"/>
      <c r="AR384" s="266"/>
      <c r="AS384" s="266"/>
      <c r="AT384" s="266"/>
      <c r="AU384" s="280"/>
    </row>
    <row r="385" spans="1:47" ht="60" customHeight="1" x14ac:dyDescent="0.35">
      <c r="A385" s="276" t="s">
        <v>6785</v>
      </c>
      <c r="B385" s="254" t="s">
        <v>6786</v>
      </c>
      <c r="C385" s="255" t="s">
        <v>6815</v>
      </c>
      <c r="D385" s="258" t="s">
        <v>6816</v>
      </c>
      <c r="E385" s="259" t="s">
        <v>6138</v>
      </c>
      <c r="F385" s="262" t="s">
        <v>6789</v>
      </c>
      <c r="G385" s="265" t="str">
        <f>IF(COUNTIF(H385:AU385,"&lt;&gt;")=0,"",SUMPRODUCT(((Recommendations[ImplStatus]="Implemented")+(Recommendations[ImplStatus]="Compensated"))*ISNUMBER(MATCH(Recommendations[Id],H385:AU385,0)))/COUNTIF(H385:AU385,"&lt;&gt;"))</f>
        <v/>
      </c>
      <c r="H385" s="266"/>
      <c r="I385" s="266"/>
      <c r="J385" s="266"/>
      <c r="K385" s="266"/>
      <c r="L385" s="266"/>
      <c r="M385" s="266"/>
      <c r="N385" s="266"/>
      <c r="O385" s="266"/>
      <c r="P385" s="266"/>
      <c r="Q385" s="266"/>
      <c r="R385" s="266"/>
      <c r="S385" s="266"/>
      <c r="T385" s="266"/>
      <c r="U385" s="266"/>
      <c r="V385" s="266"/>
      <c r="W385" s="266"/>
      <c r="X385" s="266"/>
      <c r="Y385" s="266"/>
      <c r="Z385" s="266"/>
      <c r="AA385" s="266"/>
      <c r="AB385" s="266"/>
      <c r="AC385" s="266"/>
      <c r="AD385" s="266"/>
      <c r="AE385" s="266"/>
      <c r="AF385" s="266"/>
      <c r="AG385" s="266"/>
      <c r="AH385" s="266"/>
      <c r="AI385" s="266"/>
      <c r="AJ385" s="266"/>
      <c r="AK385" s="266"/>
      <c r="AL385" s="266"/>
      <c r="AM385" s="266"/>
      <c r="AN385" s="266"/>
      <c r="AO385" s="266"/>
      <c r="AP385" s="266"/>
      <c r="AQ385" s="266"/>
      <c r="AR385" s="266"/>
      <c r="AS385" s="266"/>
      <c r="AT385" s="266"/>
      <c r="AU385" s="280"/>
    </row>
    <row r="386" spans="1:47" ht="60" customHeight="1" outlineLevel="2" x14ac:dyDescent="0.35">
      <c r="A386" s="275" t="s">
        <v>6785</v>
      </c>
      <c r="B386" s="253" t="s">
        <v>6817</v>
      </c>
      <c r="C386" s="253"/>
      <c r="D386" s="257"/>
      <c r="E386" s="253"/>
      <c r="F386" s="261"/>
      <c r="G386" s="264" t="str">
        <f>IF(COUNTIF(H386:AU386,"&lt;&gt;")=0,"",SUMPRODUCT(((Recommendations[ImplStatus]="Implemented")+(Recommendations[ImplStatus]="Compensated"))*ISNUMBER(MATCH(Recommendations[Id],H386:AU386,0)))/COUNTIF(H386:AU386,"&lt;&gt;"))</f>
        <v/>
      </c>
      <c r="H386" s="261"/>
      <c r="I386" s="261"/>
      <c r="J386" s="261"/>
      <c r="K386" s="261"/>
      <c r="L386" s="261"/>
      <c r="M386" s="261"/>
      <c r="N386" s="261"/>
      <c r="O386" s="261"/>
      <c r="P386" s="261"/>
      <c r="Q386" s="261"/>
      <c r="R386" s="261"/>
      <c r="S386" s="261"/>
      <c r="T386" s="261"/>
      <c r="U386" s="261"/>
      <c r="V386" s="261"/>
      <c r="W386" s="261"/>
      <c r="X386" s="261"/>
      <c r="Y386" s="261"/>
      <c r="Z386" s="261"/>
      <c r="AA386" s="261"/>
      <c r="AB386" s="261"/>
      <c r="AC386" s="261"/>
      <c r="AD386" s="261"/>
      <c r="AE386" s="261"/>
      <c r="AF386" s="261"/>
      <c r="AG386" s="261"/>
      <c r="AH386" s="261"/>
      <c r="AI386" s="261"/>
      <c r="AJ386" s="261"/>
      <c r="AK386" s="261"/>
      <c r="AL386" s="261"/>
      <c r="AM386" s="261"/>
      <c r="AN386" s="261"/>
      <c r="AO386" s="261"/>
      <c r="AP386" s="261"/>
      <c r="AQ386" s="261"/>
      <c r="AR386" s="261"/>
      <c r="AS386" s="261"/>
      <c r="AT386" s="261"/>
      <c r="AU386" s="279"/>
    </row>
    <row r="387" spans="1:47" ht="60" customHeight="1" x14ac:dyDescent="0.35">
      <c r="A387" s="276" t="s">
        <v>6785</v>
      </c>
      <c r="B387" s="254" t="s">
        <v>6817</v>
      </c>
      <c r="C387" s="255" t="s">
        <v>6818</v>
      </c>
      <c r="D387" s="258" t="s">
        <v>6819</v>
      </c>
      <c r="E387" s="259" t="s">
        <v>6042</v>
      </c>
      <c r="F387" s="262" t="s">
        <v>6820</v>
      </c>
      <c r="G387" s="265" t="str">
        <f>IF(COUNTIF(H387:AU387,"&lt;&gt;")=0,"",SUMPRODUCT(((Recommendations[ImplStatus]="Implemented")+(Recommendations[ImplStatus]="Compensated"))*ISNUMBER(MATCH(Recommendations[Id],H387:AU387,0)))/COUNTIF(H387:AU387,"&lt;&gt;"))</f>
        <v/>
      </c>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6"/>
      <c r="AD387" s="266"/>
      <c r="AE387" s="266"/>
      <c r="AF387" s="266"/>
      <c r="AG387" s="266"/>
      <c r="AH387" s="266"/>
      <c r="AI387" s="266"/>
      <c r="AJ387" s="266"/>
      <c r="AK387" s="266"/>
      <c r="AL387" s="266"/>
      <c r="AM387" s="266"/>
      <c r="AN387" s="266"/>
      <c r="AO387" s="266"/>
      <c r="AP387" s="266"/>
      <c r="AQ387" s="266"/>
      <c r="AR387" s="266"/>
      <c r="AS387" s="266"/>
      <c r="AT387" s="266"/>
      <c r="AU387" s="280"/>
    </row>
    <row r="388" spans="1:47" ht="60" customHeight="1" x14ac:dyDescent="0.35">
      <c r="A388" s="276" t="s">
        <v>6785</v>
      </c>
      <c r="B388" s="254" t="s">
        <v>6817</v>
      </c>
      <c r="C388" s="255" t="s">
        <v>6821</v>
      </c>
      <c r="D388" s="258" t="s">
        <v>6822</v>
      </c>
      <c r="E388" s="259" t="s">
        <v>6042</v>
      </c>
      <c r="F388" s="262" t="s">
        <v>6820</v>
      </c>
      <c r="G388" s="265" t="str">
        <f>IF(COUNTIF(H388:AU388,"&lt;&gt;")=0,"",SUMPRODUCT(((Recommendations[ImplStatus]="Implemented")+(Recommendations[ImplStatus]="Compensated"))*ISNUMBER(MATCH(Recommendations[Id],H388:AU388,0)))/COUNTIF(H388:AU388,"&lt;&gt;"))</f>
        <v/>
      </c>
      <c r="H388" s="266"/>
      <c r="I388" s="266"/>
      <c r="J388" s="266"/>
      <c r="K388" s="266"/>
      <c r="L388" s="266"/>
      <c r="M388" s="266"/>
      <c r="N388" s="266"/>
      <c r="O388" s="266"/>
      <c r="P388" s="266"/>
      <c r="Q388" s="266"/>
      <c r="R388" s="266"/>
      <c r="S388" s="266"/>
      <c r="T388" s="266"/>
      <c r="U388" s="266"/>
      <c r="V388" s="266"/>
      <c r="W388" s="266"/>
      <c r="X388" s="266"/>
      <c r="Y388" s="266"/>
      <c r="Z388" s="266"/>
      <c r="AA388" s="266"/>
      <c r="AB388" s="266"/>
      <c r="AC388" s="266"/>
      <c r="AD388" s="266"/>
      <c r="AE388" s="266"/>
      <c r="AF388" s="266"/>
      <c r="AG388" s="266"/>
      <c r="AH388" s="266"/>
      <c r="AI388" s="266"/>
      <c r="AJ388" s="266"/>
      <c r="AK388" s="266"/>
      <c r="AL388" s="266"/>
      <c r="AM388" s="266"/>
      <c r="AN388" s="266"/>
      <c r="AO388" s="266"/>
      <c r="AP388" s="266"/>
      <c r="AQ388" s="266"/>
      <c r="AR388" s="266"/>
      <c r="AS388" s="266"/>
      <c r="AT388" s="266"/>
      <c r="AU388" s="280"/>
    </row>
    <row r="389" spans="1:47" ht="60" customHeight="1" x14ac:dyDescent="0.35">
      <c r="A389" s="276" t="s">
        <v>6785</v>
      </c>
      <c r="B389" s="254" t="s">
        <v>6817</v>
      </c>
      <c r="C389" s="255" t="s">
        <v>6823</v>
      </c>
      <c r="D389" s="258" t="s">
        <v>6824</v>
      </c>
      <c r="E389" s="259" t="s">
        <v>6321</v>
      </c>
      <c r="F389" s="262" t="s">
        <v>6820</v>
      </c>
      <c r="G389" s="265" t="str">
        <f>IF(COUNTIF(H389:AU389,"&lt;&gt;")=0,"",SUMPRODUCT(((Recommendations[ImplStatus]="Implemented")+(Recommendations[ImplStatus]="Compensated"))*ISNUMBER(MATCH(Recommendations[Id],H389:AU389,0)))/COUNTIF(H389:AU389,"&lt;&gt;"))</f>
        <v/>
      </c>
      <c r="H389" s="266"/>
      <c r="I389" s="266"/>
      <c r="J389" s="266"/>
      <c r="K389" s="266"/>
      <c r="L389" s="266"/>
      <c r="M389" s="266"/>
      <c r="N389" s="266"/>
      <c r="O389" s="266"/>
      <c r="P389" s="266"/>
      <c r="Q389" s="266"/>
      <c r="R389" s="266"/>
      <c r="S389" s="266"/>
      <c r="T389" s="266"/>
      <c r="U389" s="266"/>
      <c r="V389" s="266"/>
      <c r="W389" s="266"/>
      <c r="X389" s="266"/>
      <c r="Y389" s="266"/>
      <c r="Z389" s="266"/>
      <c r="AA389" s="266"/>
      <c r="AB389" s="266"/>
      <c r="AC389" s="266"/>
      <c r="AD389" s="266"/>
      <c r="AE389" s="266"/>
      <c r="AF389" s="266"/>
      <c r="AG389" s="266"/>
      <c r="AH389" s="266"/>
      <c r="AI389" s="266"/>
      <c r="AJ389" s="266"/>
      <c r="AK389" s="266"/>
      <c r="AL389" s="266"/>
      <c r="AM389" s="266"/>
      <c r="AN389" s="266"/>
      <c r="AO389" s="266"/>
      <c r="AP389" s="266"/>
      <c r="AQ389" s="266"/>
      <c r="AR389" s="266"/>
      <c r="AS389" s="266"/>
      <c r="AT389" s="266"/>
      <c r="AU389" s="280"/>
    </row>
    <row r="390" spans="1:47" ht="60" customHeight="1" x14ac:dyDescent="0.35">
      <c r="A390" s="276" t="s">
        <v>6785</v>
      </c>
      <c r="B390" s="254" t="s">
        <v>6817</v>
      </c>
      <c r="C390" s="255" t="s">
        <v>6825</v>
      </c>
      <c r="D390" s="258" t="s">
        <v>6826</v>
      </c>
      <c r="E390" s="259" t="s">
        <v>6138</v>
      </c>
      <c r="F390" s="262" t="s">
        <v>6820</v>
      </c>
      <c r="G390" s="265" t="str">
        <f>IF(COUNTIF(H390:AU390,"&lt;&gt;")=0,"",SUMPRODUCT(((Recommendations[ImplStatus]="Implemented")+(Recommendations[ImplStatus]="Compensated"))*ISNUMBER(MATCH(Recommendations[Id],H390:AU390,0)))/COUNTIF(H390:AU390,"&lt;&gt;"))</f>
        <v/>
      </c>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6"/>
      <c r="AD390" s="266"/>
      <c r="AE390" s="266"/>
      <c r="AF390" s="266"/>
      <c r="AG390" s="266"/>
      <c r="AH390" s="266"/>
      <c r="AI390" s="266"/>
      <c r="AJ390" s="266"/>
      <c r="AK390" s="266"/>
      <c r="AL390" s="266"/>
      <c r="AM390" s="266"/>
      <c r="AN390" s="266"/>
      <c r="AO390" s="266"/>
      <c r="AP390" s="266"/>
      <c r="AQ390" s="266"/>
      <c r="AR390" s="266"/>
      <c r="AS390" s="266"/>
      <c r="AT390" s="266"/>
      <c r="AU390" s="280"/>
    </row>
    <row r="391" spans="1:47" ht="60" customHeight="1" x14ac:dyDescent="0.35">
      <c r="A391" s="276" t="s">
        <v>6785</v>
      </c>
      <c r="B391" s="254" t="s">
        <v>6817</v>
      </c>
      <c r="C391" s="255" t="s">
        <v>6827</v>
      </c>
      <c r="D391" s="258" t="s">
        <v>6828</v>
      </c>
      <c r="E391" s="259" t="s">
        <v>6321</v>
      </c>
      <c r="F391" s="262" t="s">
        <v>6820</v>
      </c>
      <c r="G391" s="265" t="str">
        <f>IF(COUNTIF(H391:AU391,"&lt;&gt;")=0,"",SUMPRODUCT(((Recommendations[ImplStatus]="Implemented")+(Recommendations[ImplStatus]="Compensated"))*ISNUMBER(MATCH(Recommendations[Id],H391:AU391,0)))/COUNTIF(H391:AU391,"&lt;&gt;"))</f>
        <v/>
      </c>
      <c r="H391" s="266"/>
      <c r="I391" s="266"/>
      <c r="J391" s="266"/>
      <c r="K391" s="266"/>
      <c r="L391" s="266"/>
      <c r="M391" s="266"/>
      <c r="N391" s="266"/>
      <c r="O391" s="266"/>
      <c r="P391" s="266"/>
      <c r="Q391" s="266"/>
      <c r="R391" s="266"/>
      <c r="S391" s="266"/>
      <c r="T391" s="266"/>
      <c r="U391" s="266"/>
      <c r="V391" s="266"/>
      <c r="W391" s="266"/>
      <c r="X391" s="266"/>
      <c r="Y391" s="266"/>
      <c r="Z391" s="266"/>
      <c r="AA391" s="266"/>
      <c r="AB391" s="266"/>
      <c r="AC391" s="266"/>
      <c r="AD391" s="266"/>
      <c r="AE391" s="266"/>
      <c r="AF391" s="266"/>
      <c r="AG391" s="266"/>
      <c r="AH391" s="266"/>
      <c r="AI391" s="266"/>
      <c r="AJ391" s="266"/>
      <c r="AK391" s="266"/>
      <c r="AL391" s="266"/>
      <c r="AM391" s="266"/>
      <c r="AN391" s="266"/>
      <c r="AO391" s="266"/>
      <c r="AP391" s="266"/>
      <c r="AQ391" s="266"/>
      <c r="AR391" s="266"/>
      <c r="AS391" s="266"/>
      <c r="AT391" s="266"/>
      <c r="AU391" s="280"/>
    </row>
    <row r="392" spans="1:47" ht="60" customHeight="1" x14ac:dyDescent="0.35">
      <c r="A392" s="276" t="s">
        <v>6785</v>
      </c>
      <c r="B392" s="254" t="s">
        <v>6817</v>
      </c>
      <c r="C392" s="255" t="s">
        <v>6829</v>
      </c>
      <c r="D392" s="258" t="s">
        <v>6830</v>
      </c>
      <c r="E392" s="259" t="s">
        <v>6071</v>
      </c>
      <c r="F392" s="262" t="s">
        <v>6820</v>
      </c>
      <c r="G392" s="265" t="str">
        <f>IF(COUNTIF(H392:AU392,"&lt;&gt;")=0,"",SUMPRODUCT(((Recommendations[ImplStatus]="Implemented")+(Recommendations[ImplStatus]="Compensated"))*ISNUMBER(MATCH(Recommendations[Id],H392:AU392,0)))/COUNTIF(H392:AU392,"&lt;&gt;"))</f>
        <v/>
      </c>
      <c r="H392" s="266"/>
      <c r="I392" s="266"/>
      <c r="J392" s="266"/>
      <c r="K392" s="266"/>
      <c r="L392" s="266"/>
      <c r="M392" s="266"/>
      <c r="N392" s="266"/>
      <c r="O392" s="266"/>
      <c r="P392" s="266"/>
      <c r="Q392" s="266"/>
      <c r="R392" s="266"/>
      <c r="S392" s="266"/>
      <c r="T392" s="266"/>
      <c r="U392" s="266"/>
      <c r="V392" s="266"/>
      <c r="W392" s="266"/>
      <c r="X392" s="266"/>
      <c r="Y392" s="266"/>
      <c r="Z392" s="266"/>
      <c r="AA392" s="266"/>
      <c r="AB392" s="266"/>
      <c r="AC392" s="266"/>
      <c r="AD392" s="266"/>
      <c r="AE392" s="266"/>
      <c r="AF392" s="266"/>
      <c r="AG392" s="266"/>
      <c r="AH392" s="266"/>
      <c r="AI392" s="266"/>
      <c r="AJ392" s="266"/>
      <c r="AK392" s="266"/>
      <c r="AL392" s="266"/>
      <c r="AM392" s="266"/>
      <c r="AN392" s="266"/>
      <c r="AO392" s="266"/>
      <c r="AP392" s="266"/>
      <c r="AQ392" s="266"/>
      <c r="AR392" s="266"/>
      <c r="AS392" s="266"/>
      <c r="AT392" s="266"/>
      <c r="AU392" s="280"/>
    </row>
    <row r="393" spans="1:47" ht="60" customHeight="1" x14ac:dyDescent="0.35">
      <c r="A393" s="276" t="s">
        <v>6785</v>
      </c>
      <c r="B393" s="254" t="s">
        <v>6817</v>
      </c>
      <c r="C393" s="255" t="s">
        <v>6831</v>
      </c>
      <c r="D393" s="258" t="s">
        <v>6832</v>
      </c>
      <c r="E393" s="259" t="s">
        <v>6071</v>
      </c>
      <c r="F393" s="262" t="s">
        <v>6820</v>
      </c>
      <c r="G393" s="265" t="str">
        <f>IF(COUNTIF(H393:AU393,"&lt;&gt;")=0,"",SUMPRODUCT(((Recommendations[ImplStatus]="Implemented")+(Recommendations[ImplStatus]="Compensated"))*ISNUMBER(MATCH(Recommendations[Id],H393:AU393,0)))/COUNTIF(H393:AU393,"&lt;&gt;"))</f>
        <v/>
      </c>
      <c r="H393" s="266"/>
      <c r="I393" s="266"/>
      <c r="J393" s="266"/>
      <c r="K393" s="266"/>
      <c r="L393" s="266"/>
      <c r="M393" s="266"/>
      <c r="N393" s="266"/>
      <c r="O393" s="266"/>
      <c r="P393" s="266"/>
      <c r="Q393" s="266"/>
      <c r="R393" s="266"/>
      <c r="S393" s="266"/>
      <c r="T393" s="266"/>
      <c r="U393" s="266"/>
      <c r="V393" s="266"/>
      <c r="W393" s="266"/>
      <c r="X393" s="266"/>
      <c r="Y393" s="266"/>
      <c r="Z393" s="266"/>
      <c r="AA393" s="266"/>
      <c r="AB393" s="266"/>
      <c r="AC393" s="266"/>
      <c r="AD393" s="266"/>
      <c r="AE393" s="266"/>
      <c r="AF393" s="266"/>
      <c r="AG393" s="266"/>
      <c r="AH393" s="266"/>
      <c r="AI393" s="266"/>
      <c r="AJ393" s="266"/>
      <c r="AK393" s="266"/>
      <c r="AL393" s="266"/>
      <c r="AM393" s="266"/>
      <c r="AN393" s="266"/>
      <c r="AO393" s="266"/>
      <c r="AP393" s="266"/>
      <c r="AQ393" s="266"/>
      <c r="AR393" s="266"/>
      <c r="AS393" s="266"/>
      <c r="AT393" s="266"/>
      <c r="AU393" s="280"/>
    </row>
    <row r="394" spans="1:47" ht="60" customHeight="1" x14ac:dyDescent="0.35">
      <c r="A394" s="276" t="s">
        <v>6785</v>
      </c>
      <c r="B394" s="254" t="s">
        <v>6817</v>
      </c>
      <c r="C394" s="255" t="s">
        <v>6833</v>
      </c>
      <c r="D394" s="258" t="s">
        <v>6834</v>
      </c>
      <c r="E394" s="259" t="s">
        <v>6321</v>
      </c>
      <c r="F394" s="262" t="s">
        <v>6820</v>
      </c>
      <c r="G394" s="265" t="str">
        <f>IF(COUNTIF(H394:AU394,"&lt;&gt;")=0,"",SUMPRODUCT(((Recommendations[ImplStatus]="Implemented")+(Recommendations[ImplStatus]="Compensated"))*ISNUMBER(MATCH(Recommendations[Id],H394:AU394,0)))/COUNTIF(H394:AU394,"&lt;&gt;"))</f>
        <v/>
      </c>
      <c r="H394" s="266"/>
      <c r="I394" s="266"/>
      <c r="J394" s="266"/>
      <c r="K394" s="266"/>
      <c r="L394" s="266"/>
      <c r="M394" s="266"/>
      <c r="N394" s="266"/>
      <c r="O394" s="266"/>
      <c r="P394" s="266"/>
      <c r="Q394" s="266"/>
      <c r="R394" s="266"/>
      <c r="S394" s="266"/>
      <c r="T394" s="266"/>
      <c r="U394" s="266"/>
      <c r="V394" s="266"/>
      <c r="W394" s="266"/>
      <c r="X394" s="266"/>
      <c r="Y394" s="266"/>
      <c r="Z394" s="266"/>
      <c r="AA394" s="266"/>
      <c r="AB394" s="266"/>
      <c r="AC394" s="266"/>
      <c r="AD394" s="266"/>
      <c r="AE394" s="266"/>
      <c r="AF394" s="266"/>
      <c r="AG394" s="266"/>
      <c r="AH394" s="266"/>
      <c r="AI394" s="266"/>
      <c r="AJ394" s="266"/>
      <c r="AK394" s="266"/>
      <c r="AL394" s="266"/>
      <c r="AM394" s="266"/>
      <c r="AN394" s="266"/>
      <c r="AO394" s="266"/>
      <c r="AP394" s="266"/>
      <c r="AQ394" s="266"/>
      <c r="AR394" s="266"/>
      <c r="AS394" s="266"/>
      <c r="AT394" s="266"/>
      <c r="AU394" s="280"/>
    </row>
    <row r="395" spans="1:47" ht="60" customHeight="1" x14ac:dyDescent="0.35">
      <c r="A395" s="276" t="s">
        <v>6785</v>
      </c>
      <c r="B395" s="254" t="s">
        <v>6817</v>
      </c>
      <c r="C395" s="255" t="s">
        <v>6835</v>
      </c>
      <c r="D395" s="258" t="s">
        <v>6836</v>
      </c>
      <c r="E395" s="259" t="s">
        <v>6138</v>
      </c>
      <c r="F395" s="262" t="s">
        <v>6820</v>
      </c>
      <c r="G395" s="265" t="str">
        <f>IF(COUNTIF(H395:AU395,"&lt;&gt;")=0,"",SUMPRODUCT(((Recommendations[ImplStatus]="Implemented")+(Recommendations[ImplStatus]="Compensated"))*ISNUMBER(MATCH(Recommendations[Id],H395:AU395,0)))/COUNTIF(H395:AU395,"&lt;&gt;"))</f>
        <v/>
      </c>
      <c r="H395" s="266"/>
      <c r="I395" s="266"/>
      <c r="J395" s="266"/>
      <c r="K395" s="266"/>
      <c r="L395" s="266"/>
      <c r="M395" s="266"/>
      <c r="N395" s="266"/>
      <c r="O395" s="266"/>
      <c r="P395" s="266"/>
      <c r="Q395" s="266"/>
      <c r="R395" s="266"/>
      <c r="S395" s="266"/>
      <c r="T395" s="266"/>
      <c r="U395" s="266"/>
      <c r="V395" s="266"/>
      <c r="W395" s="266"/>
      <c r="X395" s="266"/>
      <c r="Y395" s="266"/>
      <c r="Z395" s="266"/>
      <c r="AA395" s="266"/>
      <c r="AB395" s="266"/>
      <c r="AC395" s="266"/>
      <c r="AD395" s="266"/>
      <c r="AE395" s="266"/>
      <c r="AF395" s="266"/>
      <c r="AG395" s="266"/>
      <c r="AH395" s="266"/>
      <c r="AI395" s="266"/>
      <c r="AJ395" s="266"/>
      <c r="AK395" s="266"/>
      <c r="AL395" s="266"/>
      <c r="AM395" s="266"/>
      <c r="AN395" s="266"/>
      <c r="AO395" s="266"/>
      <c r="AP395" s="266"/>
      <c r="AQ395" s="266"/>
      <c r="AR395" s="266"/>
      <c r="AS395" s="266"/>
      <c r="AT395" s="266"/>
      <c r="AU395" s="280"/>
    </row>
    <row r="396" spans="1:47" ht="60" customHeight="1" x14ac:dyDescent="0.35">
      <c r="A396" s="276" t="s">
        <v>6785</v>
      </c>
      <c r="B396" s="254" t="s">
        <v>6817</v>
      </c>
      <c r="C396" s="255" t="s">
        <v>6837</v>
      </c>
      <c r="D396" s="258" t="s">
        <v>6838</v>
      </c>
      <c r="E396" s="259" t="s">
        <v>6321</v>
      </c>
      <c r="F396" s="262" t="s">
        <v>6820</v>
      </c>
      <c r="G396" s="265" t="str">
        <f>IF(COUNTIF(H396:AU396,"&lt;&gt;")=0,"",SUMPRODUCT(((Recommendations[ImplStatus]="Implemented")+(Recommendations[ImplStatus]="Compensated"))*ISNUMBER(MATCH(Recommendations[Id],H396:AU396,0)))/COUNTIF(H396:AU396,"&lt;&gt;"))</f>
        <v/>
      </c>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c r="AF396" s="266"/>
      <c r="AG396" s="266"/>
      <c r="AH396" s="266"/>
      <c r="AI396" s="266"/>
      <c r="AJ396" s="266"/>
      <c r="AK396" s="266"/>
      <c r="AL396" s="266"/>
      <c r="AM396" s="266"/>
      <c r="AN396" s="266"/>
      <c r="AO396" s="266"/>
      <c r="AP396" s="266"/>
      <c r="AQ396" s="266"/>
      <c r="AR396" s="266"/>
      <c r="AS396" s="266"/>
      <c r="AT396" s="266"/>
      <c r="AU396" s="280"/>
    </row>
    <row r="397" spans="1:47" ht="60" customHeight="1" x14ac:dyDescent="0.35">
      <c r="A397" s="276" t="s">
        <v>6785</v>
      </c>
      <c r="B397" s="254" t="s">
        <v>6817</v>
      </c>
      <c r="C397" s="255" t="s">
        <v>6839</v>
      </c>
      <c r="D397" s="258" t="s">
        <v>6840</v>
      </c>
      <c r="E397" s="259" t="s">
        <v>6071</v>
      </c>
      <c r="F397" s="262" t="s">
        <v>6820</v>
      </c>
      <c r="G397" s="265" t="str">
        <f>IF(COUNTIF(H397:AU397,"&lt;&gt;")=0,"",SUMPRODUCT(((Recommendations[ImplStatus]="Implemented")+(Recommendations[ImplStatus]="Compensated"))*ISNUMBER(MATCH(Recommendations[Id],H397:AU397,0)))/COUNTIF(H397:AU397,"&lt;&gt;"))</f>
        <v/>
      </c>
      <c r="H397" s="266"/>
      <c r="I397" s="266"/>
      <c r="J397" s="266"/>
      <c r="K397" s="266"/>
      <c r="L397" s="266"/>
      <c r="M397" s="266"/>
      <c r="N397" s="266"/>
      <c r="O397" s="266"/>
      <c r="P397" s="266"/>
      <c r="Q397" s="266"/>
      <c r="R397" s="266"/>
      <c r="S397" s="266"/>
      <c r="T397" s="266"/>
      <c r="U397" s="266"/>
      <c r="V397" s="266"/>
      <c r="W397" s="266"/>
      <c r="X397" s="266"/>
      <c r="Y397" s="266"/>
      <c r="Z397" s="266"/>
      <c r="AA397" s="266"/>
      <c r="AB397" s="266"/>
      <c r="AC397" s="266"/>
      <c r="AD397" s="266"/>
      <c r="AE397" s="266"/>
      <c r="AF397" s="266"/>
      <c r="AG397" s="266"/>
      <c r="AH397" s="266"/>
      <c r="AI397" s="266"/>
      <c r="AJ397" s="266"/>
      <c r="AK397" s="266"/>
      <c r="AL397" s="266"/>
      <c r="AM397" s="266"/>
      <c r="AN397" s="266"/>
      <c r="AO397" s="266"/>
      <c r="AP397" s="266"/>
      <c r="AQ397" s="266"/>
      <c r="AR397" s="266"/>
      <c r="AS397" s="266"/>
      <c r="AT397" s="266"/>
      <c r="AU397" s="280"/>
    </row>
    <row r="398" spans="1:47" ht="60" customHeight="1" x14ac:dyDescent="0.35">
      <c r="A398" s="276" t="s">
        <v>6785</v>
      </c>
      <c r="B398" s="254" t="s">
        <v>6817</v>
      </c>
      <c r="C398" s="255" t="s">
        <v>6841</v>
      </c>
      <c r="D398" s="258" t="s">
        <v>6842</v>
      </c>
      <c r="E398" s="259" t="s">
        <v>6186</v>
      </c>
      <c r="F398" s="262" t="s">
        <v>6820</v>
      </c>
      <c r="G398" s="265" t="str">
        <f>IF(COUNTIF(H398:AU398,"&lt;&gt;")=0,"",SUMPRODUCT(((Recommendations[ImplStatus]="Implemented")+(Recommendations[ImplStatus]="Compensated"))*ISNUMBER(MATCH(Recommendations[Id],H398:AU398,0)))/COUNTIF(H398:AU398,"&lt;&gt;"))</f>
        <v/>
      </c>
      <c r="H398" s="266"/>
      <c r="I398" s="266"/>
      <c r="J398" s="266"/>
      <c r="K398" s="266"/>
      <c r="L398" s="266"/>
      <c r="M398" s="266"/>
      <c r="N398" s="266"/>
      <c r="O398" s="266"/>
      <c r="P398" s="266"/>
      <c r="Q398" s="266"/>
      <c r="R398" s="266"/>
      <c r="S398" s="266"/>
      <c r="T398" s="266"/>
      <c r="U398" s="266"/>
      <c r="V398" s="266"/>
      <c r="W398" s="266"/>
      <c r="X398" s="266"/>
      <c r="Y398" s="266"/>
      <c r="Z398" s="266"/>
      <c r="AA398" s="266"/>
      <c r="AB398" s="266"/>
      <c r="AC398" s="266"/>
      <c r="AD398" s="266"/>
      <c r="AE398" s="266"/>
      <c r="AF398" s="266"/>
      <c r="AG398" s="266"/>
      <c r="AH398" s="266"/>
      <c r="AI398" s="266"/>
      <c r="AJ398" s="266"/>
      <c r="AK398" s="266"/>
      <c r="AL398" s="266"/>
      <c r="AM398" s="266"/>
      <c r="AN398" s="266"/>
      <c r="AO398" s="266"/>
      <c r="AP398" s="266"/>
      <c r="AQ398" s="266"/>
      <c r="AR398" s="266"/>
      <c r="AS398" s="266"/>
      <c r="AT398" s="266"/>
      <c r="AU398" s="280"/>
    </row>
    <row r="399" spans="1:47" ht="60" customHeight="1" x14ac:dyDescent="0.35">
      <c r="A399" s="276" t="s">
        <v>6785</v>
      </c>
      <c r="B399" s="254" t="s">
        <v>6817</v>
      </c>
      <c r="C399" s="255" t="s">
        <v>6843</v>
      </c>
      <c r="D399" s="258" t="s">
        <v>6844</v>
      </c>
      <c r="E399" s="259" t="s">
        <v>6321</v>
      </c>
      <c r="F399" s="262" t="s">
        <v>6820</v>
      </c>
      <c r="G399" s="265" t="str">
        <f>IF(COUNTIF(H399:AU399,"&lt;&gt;")=0,"",SUMPRODUCT(((Recommendations[ImplStatus]="Implemented")+(Recommendations[ImplStatus]="Compensated"))*ISNUMBER(MATCH(Recommendations[Id],H399:AU399,0)))/COUNTIF(H399:AU399,"&lt;&gt;"))</f>
        <v/>
      </c>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6"/>
      <c r="AD399" s="266"/>
      <c r="AE399" s="266"/>
      <c r="AF399" s="266"/>
      <c r="AG399" s="266"/>
      <c r="AH399" s="266"/>
      <c r="AI399" s="266"/>
      <c r="AJ399" s="266"/>
      <c r="AK399" s="266"/>
      <c r="AL399" s="266"/>
      <c r="AM399" s="266"/>
      <c r="AN399" s="266"/>
      <c r="AO399" s="266"/>
      <c r="AP399" s="266"/>
      <c r="AQ399" s="266"/>
      <c r="AR399" s="266"/>
      <c r="AS399" s="266"/>
      <c r="AT399" s="266"/>
      <c r="AU399" s="280"/>
    </row>
    <row r="400" spans="1:47" ht="60" customHeight="1" x14ac:dyDescent="0.35">
      <c r="A400" s="276" t="s">
        <v>6785</v>
      </c>
      <c r="B400" s="254" t="s">
        <v>6817</v>
      </c>
      <c r="C400" s="255" t="s">
        <v>6845</v>
      </c>
      <c r="D400" s="258" t="s">
        <v>6846</v>
      </c>
      <c r="E400" s="259" t="s">
        <v>6321</v>
      </c>
      <c r="F400" s="262" t="s">
        <v>6820</v>
      </c>
      <c r="G400" s="265" t="str">
        <f>IF(COUNTIF(H400:AU400,"&lt;&gt;")=0,"",SUMPRODUCT(((Recommendations[ImplStatus]="Implemented")+(Recommendations[ImplStatus]="Compensated"))*ISNUMBER(MATCH(Recommendations[Id],H400:AU400,0)))/COUNTIF(H400:AU400,"&lt;&gt;"))</f>
        <v/>
      </c>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6"/>
      <c r="AD400" s="266"/>
      <c r="AE400" s="266"/>
      <c r="AF400" s="266"/>
      <c r="AG400" s="266"/>
      <c r="AH400" s="266"/>
      <c r="AI400" s="266"/>
      <c r="AJ400" s="266"/>
      <c r="AK400" s="266"/>
      <c r="AL400" s="266"/>
      <c r="AM400" s="266"/>
      <c r="AN400" s="266"/>
      <c r="AO400" s="266"/>
      <c r="AP400" s="266"/>
      <c r="AQ400" s="266"/>
      <c r="AR400" s="266"/>
      <c r="AS400" s="266"/>
      <c r="AT400" s="266"/>
      <c r="AU400" s="280"/>
    </row>
    <row r="401" spans="1:47" ht="60" customHeight="1" x14ac:dyDescent="0.35">
      <c r="A401" s="276" t="s">
        <v>6785</v>
      </c>
      <c r="B401" s="254" t="s">
        <v>6817</v>
      </c>
      <c r="C401" s="255" t="s">
        <v>6847</v>
      </c>
      <c r="D401" s="258" t="s">
        <v>6848</v>
      </c>
      <c r="E401" s="259" t="s">
        <v>6071</v>
      </c>
      <c r="F401" s="262" t="s">
        <v>6820</v>
      </c>
      <c r="G401" s="265" t="str">
        <f>IF(COUNTIF(H401:AU401,"&lt;&gt;")=0,"",SUMPRODUCT(((Recommendations[ImplStatus]="Implemented")+(Recommendations[ImplStatus]="Compensated"))*ISNUMBER(MATCH(Recommendations[Id],H401:AU401,0)))/COUNTIF(H401:AU401,"&lt;&gt;"))</f>
        <v/>
      </c>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6"/>
      <c r="AD401" s="266"/>
      <c r="AE401" s="266"/>
      <c r="AF401" s="266"/>
      <c r="AG401" s="266"/>
      <c r="AH401" s="266"/>
      <c r="AI401" s="266"/>
      <c r="AJ401" s="266"/>
      <c r="AK401" s="266"/>
      <c r="AL401" s="266"/>
      <c r="AM401" s="266"/>
      <c r="AN401" s="266"/>
      <c r="AO401" s="266"/>
      <c r="AP401" s="266"/>
      <c r="AQ401" s="266"/>
      <c r="AR401" s="266"/>
      <c r="AS401" s="266"/>
      <c r="AT401" s="266"/>
      <c r="AU401" s="280"/>
    </row>
    <row r="402" spans="1:47" ht="60" customHeight="1" x14ac:dyDescent="0.35">
      <c r="A402" s="276" t="s">
        <v>6785</v>
      </c>
      <c r="B402" s="254" t="s">
        <v>6817</v>
      </c>
      <c r="C402" s="255" t="s">
        <v>6849</v>
      </c>
      <c r="D402" s="258" t="s">
        <v>6850</v>
      </c>
      <c r="E402" s="259" t="s">
        <v>6071</v>
      </c>
      <c r="F402" s="262" t="s">
        <v>6820</v>
      </c>
      <c r="G402" s="265" t="str">
        <f>IF(COUNTIF(H402:AU402,"&lt;&gt;")=0,"",SUMPRODUCT(((Recommendations[ImplStatus]="Implemented")+(Recommendations[ImplStatus]="Compensated"))*ISNUMBER(MATCH(Recommendations[Id],H402:AU402,0)))/COUNTIF(H402:AU402,"&lt;&gt;"))</f>
        <v/>
      </c>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6"/>
      <c r="AD402" s="266"/>
      <c r="AE402" s="266"/>
      <c r="AF402" s="266"/>
      <c r="AG402" s="266"/>
      <c r="AH402" s="266"/>
      <c r="AI402" s="266"/>
      <c r="AJ402" s="266"/>
      <c r="AK402" s="266"/>
      <c r="AL402" s="266"/>
      <c r="AM402" s="266"/>
      <c r="AN402" s="266"/>
      <c r="AO402" s="266"/>
      <c r="AP402" s="266"/>
      <c r="AQ402" s="266"/>
      <c r="AR402" s="266"/>
      <c r="AS402" s="266"/>
      <c r="AT402" s="266"/>
      <c r="AU402" s="280"/>
    </row>
    <row r="403" spans="1:47" ht="60" customHeight="1" x14ac:dyDescent="0.35">
      <c r="A403" s="276" t="s">
        <v>6785</v>
      </c>
      <c r="B403" s="254" t="s">
        <v>6817</v>
      </c>
      <c r="C403" s="255" t="s">
        <v>6851</v>
      </c>
      <c r="D403" s="258" t="s">
        <v>6852</v>
      </c>
      <c r="E403" s="259" t="s">
        <v>6071</v>
      </c>
      <c r="F403" s="262" t="s">
        <v>6820</v>
      </c>
      <c r="G403" s="265" t="str">
        <f>IF(COUNTIF(H403:AU403,"&lt;&gt;")=0,"",SUMPRODUCT(((Recommendations[ImplStatus]="Implemented")+(Recommendations[ImplStatus]="Compensated"))*ISNUMBER(MATCH(Recommendations[Id],H403:AU403,0)))/COUNTIF(H403:AU403,"&lt;&gt;"))</f>
        <v/>
      </c>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6"/>
      <c r="AD403" s="266"/>
      <c r="AE403" s="266"/>
      <c r="AF403" s="266"/>
      <c r="AG403" s="266"/>
      <c r="AH403" s="266"/>
      <c r="AI403" s="266"/>
      <c r="AJ403" s="266"/>
      <c r="AK403" s="266"/>
      <c r="AL403" s="266"/>
      <c r="AM403" s="266"/>
      <c r="AN403" s="266"/>
      <c r="AO403" s="266"/>
      <c r="AP403" s="266"/>
      <c r="AQ403" s="266"/>
      <c r="AR403" s="266"/>
      <c r="AS403" s="266"/>
      <c r="AT403" s="266"/>
      <c r="AU403" s="280"/>
    </row>
    <row r="404" spans="1:47" ht="60" customHeight="1" x14ac:dyDescent="0.35">
      <c r="A404" s="276" t="s">
        <v>6785</v>
      </c>
      <c r="B404" s="254" t="s">
        <v>6817</v>
      </c>
      <c r="C404" s="255" t="s">
        <v>6853</v>
      </c>
      <c r="D404" s="258" t="s">
        <v>6854</v>
      </c>
      <c r="E404" s="259" t="s">
        <v>6186</v>
      </c>
      <c r="F404" s="262" t="s">
        <v>6820</v>
      </c>
      <c r="G404" s="265" t="str">
        <f>IF(COUNTIF(H404:AU404,"&lt;&gt;")=0,"",SUMPRODUCT(((Recommendations[ImplStatus]="Implemented")+(Recommendations[ImplStatus]="Compensated"))*ISNUMBER(MATCH(Recommendations[Id],H404:AU404,0)))/COUNTIF(H404:AU404,"&lt;&gt;"))</f>
        <v/>
      </c>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6"/>
      <c r="AD404" s="266"/>
      <c r="AE404" s="266"/>
      <c r="AF404" s="266"/>
      <c r="AG404" s="266"/>
      <c r="AH404" s="266"/>
      <c r="AI404" s="266"/>
      <c r="AJ404" s="266"/>
      <c r="AK404" s="266"/>
      <c r="AL404" s="266"/>
      <c r="AM404" s="266"/>
      <c r="AN404" s="266"/>
      <c r="AO404" s="266"/>
      <c r="AP404" s="266"/>
      <c r="AQ404" s="266"/>
      <c r="AR404" s="266"/>
      <c r="AS404" s="266"/>
      <c r="AT404" s="266"/>
      <c r="AU404" s="280"/>
    </row>
    <row r="405" spans="1:47" ht="60" customHeight="1" x14ac:dyDescent="0.35">
      <c r="A405" s="276" t="s">
        <v>6785</v>
      </c>
      <c r="B405" s="254" t="s">
        <v>6817</v>
      </c>
      <c r="C405" s="255" t="s">
        <v>6855</v>
      </c>
      <c r="D405" s="258" t="s">
        <v>6856</v>
      </c>
      <c r="E405" s="259" t="s">
        <v>6186</v>
      </c>
      <c r="F405" s="262" t="s">
        <v>6820</v>
      </c>
      <c r="G405" s="265" t="str">
        <f>IF(COUNTIF(H405:AU405,"&lt;&gt;")=0,"",SUMPRODUCT(((Recommendations[ImplStatus]="Implemented")+(Recommendations[ImplStatus]="Compensated"))*ISNUMBER(MATCH(Recommendations[Id],H405:AU405,0)))/COUNTIF(H405:AU405,"&lt;&gt;"))</f>
        <v/>
      </c>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6"/>
      <c r="AD405" s="266"/>
      <c r="AE405" s="266"/>
      <c r="AF405" s="266"/>
      <c r="AG405" s="266"/>
      <c r="AH405" s="266"/>
      <c r="AI405" s="266"/>
      <c r="AJ405" s="266"/>
      <c r="AK405" s="266"/>
      <c r="AL405" s="266"/>
      <c r="AM405" s="266"/>
      <c r="AN405" s="266"/>
      <c r="AO405" s="266"/>
      <c r="AP405" s="266"/>
      <c r="AQ405" s="266"/>
      <c r="AR405" s="266"/>
      <c r="AS405" s="266"/>
      <c r="AT405" s="266"/>
      <c r="AU405" s="280"/>
    </row>
    <row r="406" spans="1:47" ht="60" customHeight="1" x14ac:dyDescent="0.35">
      <c r="A406" s="276" t="s">
        <v>6785</v>
      </c>
      <c r="B406" s="254" t="s">
        <v>6817</v>
      </c>
      <c r="C406" s="255" t="s">
        <v>6857</v>
      </c>
      <c r="D406" s="258" t="s">
        <v>6858</v>
      </c>
      <c r="E406" s="259" t="s">
        <v>6186</v>
      </c>
      <c r="F406" s="262" t="s">
        <v>6859</v>
      </c>
      <c r="G406" s="265" t="str">
        <f>IF(COUNTIF(H406:AU406,"&lt;&gt;")=0,"",SUMPRODUCT(((Recommendations[ImplStatus]="Implemented")+(Recommendations[ImplStatus]="Compensated"))*ISNUMBER(MATCH(Recommendations[Id],H406:AU406,0)))/COUNTIF(H406:AU406,"&lt;&gt;"))</f>
        <v/>
      </c>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6"/>
      <c r="AD406" s="266"/>
      <c r="AE406" s="266"/>
      <c r="AF406" s="266"/>
      <c r="AG406" s="266"/>
      <c r="AH406" s="266"/>
      <c r="AI406" s="266"/>
      <c r="AJ406" s="266"/>
      <c r="AK406" s="266"/>
      <c r="AL406" s="266"/>
      <c r="AM406" s="266"/>
      <c r="AN406" s="266"/>
      <c r="AO406" s="266"/>
      <c r="AP406" s="266"/>
      <c r="AQ406" s="266"/>
      <c r="AR406" s="266"/>
      <c r="AS406" s="266"/>
      <c r="AT406" s="266"/>
      <c r="AU406" s="280"/>
    </row>
    <row r="407" spans="1:47" ht="60" customHeight="1" x14ac:dyDescent="0.35">
      <c r="A407" s="276" t="s">
        <v>6785</v>
      </c>
      <c r="B407" s="254" t="s">
        <v>6817</v>
      </c>
      <c r="C407" s="255" t="s">
        <v>6860</v>
      </c>
      <c r="D407" s="258" t="s">
        <v>6861</v>
      </c>
      <c r="E407" s="259" t="s">
        <v>6186</v>
      </c>
      <c r="F407" s="262" t="s">
        <v>6820</v>
      </c>
      <c r="G407" s="265" t="str">
        <f>IF(COUNTIF(H407:AU407,"&lt;&gt;")=0,"",SUMPRODUCT(((Recommendations[ImplStatus]="Implemented")+(Recommendations[ImplStatus]="Compensated"))*ISNUMBER(MATCH(Recommendations[Id],H407:AU407,0)))/COUNTIF(H407:AU407,"&lt;&gt;"))</f>
        <v/>
      </c>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6"/>
      <c r="AD407" s="266"/>
      <c r="AE407" s="266"/>
      <c r="AF407" s="266"/>
      <c r="AG407" s="266"/>
      <c r="AH407" s="266"/>
      <c r="AI407" s="266"/>
      <c r="AJ407" s="266"/>
      <c r="AK407" s="266"/>
      <c r="AL407" s="266"/>
      <c r="AM407" s="266"/>
      <c r="AN407" s="266"/>
      <c r="AO407" s="266"/>
      <c r="AP407" s="266"/>
      <c r="AQ407" s="266"/>
      <c r="AR407" s="266"/>
      <c r="AS407" s="266"/>
      <c r="AT407" s="266"/>
      <c r="AU407" s="280"/>
    </row>
    <row r="408" spans="1:47" ht="60" customHeight="1" x14ac:dyDescent="0.35">
      <c r="A408" s="276" t="s">
        <v>6785</v>
      </c>
      <c r="B408" s="254" t="s">
        <v>6817</v>
      </c>
      <c r="C408" s="255" t="s">
        <v>6862</v>
      </c>
      <c r="D408" s="258" t="s">
        <v>6863</v>
      </c>
      <c r="E408" s="259" t="s">
        <v>6186</v>
      </c>
      <c r="F408" s="262" t="s">
        <v>6820</v>
      </c>
      <c r="G408" s="265" t="str">
        <f>IF(COUNTIF(H408:AU408,"&lt;&gt;")=0,"",SUMPRODUCT(((Recommendations[ImplStatus]="Implemented")+(Recommendations[ImplStatus]="Compensated"))*ISNUMBER(MATCH(Recommendations[Id],H408:AU408,0)))/COUNTIF(H408:AU408,"&lt;&gt;"))</f>
        <v/>
      </c>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6"/>
      <c r="AD408" s="266"/>
      <c r="AE408" s="266"/>
      <c r="AF408" s="266"/>
      <c r="AG408" s="266"/>
      <c r="AH408" s="266"/>
      <c r="AI408" s="266"/>
      <c r="AJ408" s="266"/>
      <c r="AK408" s="266"/>
      <c r="AL408" s="266"/>
      <c r="AM408" s="266"/>
      <c r="AN408" s="266"/>
      <c r="AO408" s="266"/>
      <c r="AP408" s="266"/>
      <c r="AQ408" s="266"/>
      <c r="AR408" s="266"/>
      <c r="AS408" s="266"/>
      <c r="AT408" s="266"/>
      <c r="AU408" s="280"/>
    </row>
    <row r="409" spans="1:47" ht="60" customHeight="1" x14ac:dyDescent="0.35">
      <c r="A409" s="276" t="s">
        <v>6785</v>
      </c>
      <c r="B409" s="254" t="s">
        <v>6817</v>
      </c>
      <c r="C409" s="255" t="s">
        <v>6864</v>
      </c>
      <c r="D409" s="258" t="s">
        <v>6865</v>
      </c>
      <c r="E409" s="259" t="s">
        <v>6186</v>
      </c>
      <c r="F409" s="262" t="s">
        <v>6866</v>
      </c>
      <c r="G409" s="265" t="str">
        <f>IF(COUNTIF(H409:AU409,"&lt;&gt;")=0,"",SUMPRODUCT(((Recommendations[ImplStatus]="Implemented")+(Recommendations[ImplStatus]="Compensated"))*ISNUMBER(MATCH(Recommendations[Id],H409:AU409,0)))/COUNTIF(H409:AU409,"&lt;&gt;"))</f>
        <v/>
      </c>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6"/>
      <c r="AD409" s="266"/>
      <c r="AE409" s="266"/>
      <c r="AF409" s="266"/>
      <c r="AG409" s="266"/>
      <c r="AH409" s="266"/>
      <c r="AI409" s="266"/>
      <c r="AJ409" s="266"/>
      <c r="AK409" s="266"/>
      <c r="AL409" s="266"/>
      <c r="AM409" s="266"/>
      <c r="AN409" s="266"/>
      <c r="AO409" s="266"/>
      <c r="AP409" s="266"/>
      <c r="AQ409" s="266"/>
      <c r="AR409" s="266"/>
      <c r="AS409" s="266"/>
      <c r="AT409" s="266"/>
      <c r="AU409" s="280"/>
    </row>
    <row r="410" spans="1:47" ht="60" customHeight="1" outlineLevel="2" x14ac:dyDescent="0.35">
      <c r="A410" s="275" t="s">
        <v>6785</v>
      </c>
      <c r="B410" s="253" t="s">
        <v>6867</v>
      </c>
      <c r="C410" s="253"/>
      <c r="D410" s="257"/>
      <c r="E410" s="253"/>
      <c r="F410" s="261"/>
      <c r="G410" s="264" t="str">
        <f>IF(COUNTIF(H410:AU410,"&lt;&gt;")=0,"",SUMPRODUCT(((Recommendations[ImplStatus]="Implemented")+(Recommendations[ImplStatus]="Compensated"))*ISNUMBER(MATCH(Recommendations[Id],H410:AU410,0)))/COUNTIF(H410:AU410,"&lt;&gt;"))</f>
        <v/>
      </c>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79"/>
    </row>
    <row r="411" spans="1:47" ht="60" customHeight="1" x14ac:dyDescent="0.35">
      <c r="A411" s="276" t="s">
        <v>6785</v>
      </c>
      <c r="B411" s="254" t="s">
        <v>6867</v>
      </c>
      <c r="C411" s="255" t="s">
        <v>6868</v>
      </c>
      <c r="D411" s="258" t="s">
        <v>6869</v>
      </c>
      <c r="E411" s="259" t="s">
        <v>6042</v>
      </c>
      <c r="F411" s="262" t="s">
        <v>6792</v>
      </c>
      <c r="G411" s="265" t="str">
        <f>IF(COUNTIF(H411:AU411,"&lt;&gt;")=0,"",SUMPRODUCT(((Recommendations[ImplStatus]="Implemented")+(Recommendations[ImplStatus]="Compensated"))*ISNUMBER(MATCH(Recommendations[Id],H411:AU411,0)))/COUNTIF(H411:AU411,"&lt;&gt;"))</f>
        <v/>
      </c>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6"/>
      <c r="AD411" s="266"/>
      <c r="AE411" s="266"/>
      <c r="AF411" s="266"/>
      <c r="AG411" s="266"/>
      <c r="AH411" s="266"/>
      <c r="AI411" s="266"/>
      <c r="AJ411" s="266"/>
      <c r="AK411" s="266"/>
      <c r="AL411" s="266"/>
      <c r="AM411" s="266"/>
      <c r="AN411" s="266"/>
      <c r="AO411" s="266"/>
      <c r="AP411" s="266"/>
      <c r="AQ411" s="266"/>
      <c r="AR411" s="266"/>
      <c r="AS411" s="266"/>
      <c r="AT411" s="266"/>
      <c r="AU411" s="280"/>
    </row>
    <row r="412" spans="1:47" ht="60" customHeight="1" x14ac:dyDescent="0.35">
      <c r="A412" s="276" t="s">
        <v>6785</v>
      </c>
      <c r="B412" s="254" t="s">
        <v>6867</v>
      </c>
      <c r="C412" s="255" t="s">
        <v>6870</v>
      </c>
      <c r="D412" s="258" t="s">
        <v>6871</v>
      </c>
      <c r="E412" s="259" t="s">
        <v>6042</v>
      </c>
      <c r="F412" s="262" t="s">
        <v>6792</v>
      </c>
      <c r="G412" s="265" t="str">
        <f>IF(COUNTIF(H412:AU412,"&lt;&gt;")=0,"",SUMPRODUCT(((Recommendations[ImplStatus]="Implemented")+(Recommendations[ImplStatus]="Compensated"))*ISNUMBER(MATCH(Recommendations[Id],H412:AU412,0)))/COUNTIF(H412:AU412,"&lt;&gt;"))</f>
        <v/>
      </c>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6"/>
      <c r="AD412" s="266"/>
      <c r="AE412" s="266"/>
      <c r="AF412" s="266"/>
      <c r="AG412" s="266"/>
      <c r="AH412" s="266"/>
      <c r="AI412" s="266"/>
      <c r="AJ412" s="266"/>
      <c r="AK412" s="266"/>
      <c r="AL412" s="266"/>
      <c r="AM412" s="266"/>
      <c r="AN412" s="266"/>
      <c r="AO412" s="266"/>
      <c r="AP412" s="266"/>
      <c r="AQ412" s="266"/>
      <c r="AR412" s="266"/>
      <c r="AS412" s="266"/>
      <c r="AT412" s="266"/>
      <c r="AU412" s="280"/>
    </row>
    <row r="413" spans="1:47" ht="60" customHeight="1" x14ac:dyDescent="0.35">
      <c r="A413" s="276" t="s">
        <v>6785</v>
      </c>
      <c r="B413" s="254" t="s">
        <v>6867</v>
      </c>
      <c r="C413" s="255" t="s">
        <v>6872</v>
      </c>
      <c r="D413" s="258" t="s">
        <v>6873</v>
      </c>
      <c r="E413" s="259" t="s">
        <v>6042</v>
      </c>
      <c r="F413" s="262" t="s">
        <v>6792</v>
      </c>
      <c r="G413" s="265" t="str">
        <f>IF(COUNTIF(H413:AU413,"&lt;&gt;")=0,"",SUMPRODUCT(((Recommendations[ImplStatus]="Implemented")+(Recommendations[ImplStatus]="Compensated"))*ISNUMBER(MATCH(Recommendations[Id],H413:AU413,0)))/COUNTIF(H413:AU413,"&lt;&gt;"))</f>
        <v/>
      </c>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6"/>
      <c r="AD413" s="266"/>
      <c r="AE413" s="266"/>
      <c r="AF413" s="266"/>
      <c r="AG413" s="266"/>
      <c r="AH413" s="266"/>
      <c r="AI413" s="266"/>
      <c r="AJ413" s="266"/>
      <c r="AK413" s="266"/>
      <c r="AL413" s="266"/>
      <c r="AM413" s="266"/>
      <c r="AN413" s="266"/>
      <c r="AO413" s="266"/>
      <c r="AP413" s="266"/>
      <c r="AQ413" s="266"/>
      <c r="AR413" s="266"/>
      <c r="AS413" s="266"/>
      <c r="AT413" s="266"/>
      <c r="AU413" s="280"/>
    </row>
    <row r="414" spans="1:47" ht="60" customHeight="1" x14ac:dyDescent="0.35">
      <c r="A414" s="276" t="s">
        <v>6785</v>
      </c>
      <c r="B414" s="254" t="s">
        <v>6867</v>
      </c>
      <c r="C414" s="255" t="s">
        <v>6874</v>
      </c>
      <c r="D414" s="258" t="s">
        <v>6875</v>
      </c>
      <c r="E414" s="259" t="s">
        <v>6042</v>
      </c>
      <c r="F414" s="262" t="s">
        <v>6792</v>
      </c>
      <c r="G414" s="265" t="str">
        <f>IF(COUNTIF(H414:AU414,"&lt;&gt;")=0,"",SUMPRODUCT(((Recommendations[ImplStatus]="Implemented")+(Recommendations[ImplStatus]="Compensated"))*ISNUMBER(MATCH(Recommendations[Id],H414:AU414,0)))/COUNTIF(H414:AU414,"&lt;&gt;"))</f>
        <v/>
      </c>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6"/>
      <c r="AD414" s="266"/>
      <c r="AE414" s="266"/>
      <c r="AF414" s="266"/>
      <c r="AG414" s="266"/>
      <c r="AH414" s="266"/>
      <c r="AI414" s="266"/>
      <c r="AJ414" s="266"/>
      <c r="AK414" s="266"/>
      <c r="AL414" s="266"/>
      <c r="AM414" s="266"/>
      <c r="AN414" s="266"/>
      <c r="AO414" s="266"/>
      <c r="AP414" s="266"/>
      <c r="AQ414" s="266"/>
      <c r="AR414" s="266"/>
      <c r="AS414" s="266"/>
      <c r="AT414" s="266"/>
      <c r="AU414" s="280"/>
    </row>
    <row r="415" spans="1:47" ht="60" customHeight="1" x14ac:dyDescent="0.35">
      <c r="A415" s="276" t="s">
        <v>6785</v>
      </c>
      <c r="B415" s="254" t="s">
        <v>6867</v>
      </c>
      <c r="C415" s="255" t="s">
        <v>6876</v>
      </c>
      <c r="D415" s="258" t="s">
        <v>6877</v>
      </c>
      <c r="E415" s="259" t="s">
        <v>6071</v>
      </c>
      <c r="F415" s="262" t="s">
        <v>6792</v>
      </c>
      <c r="G415" s="265" t="str">
        <f>IF(COUNTIF(H415:AU415,"&lt;&gt;")=0,"",SUMPRODUCT(((Recommendations[ImplStatus]="Implemented")+(Recommendations[ImplStatus]="Compensated"))*ISNUMBER(MATCH(Recommendations[Id],H415:AU415,0)))/COUNTIF(H415:AU415,"&lt;&gt;"))</f>
        <v/>
      </c>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6"/>
      <c r="AD415" s="266"/>
      <c r="AE415" s="266"/>
      <c r="AF415" s="266"/>
      <c r="AG415" s="266"/>
      <c r="AH415" s="266"/>
      <c r="AI415" s="266"/>
      <c r="AJ415" s="266"/>
      <c r="AK415" s="266"/>
      <c r="AL415" s="266"/>
      <c r="AM415" s="266"/>
      <c r="AN415" s="266"/>
      <c r="AO415" s="266"/>
      <c r="AP415" s="266"/>
      <c r="AQ415" s="266"/>
      <c r="AR415" s="266"/>
      <c r="AS415" s="266"/>
      <c r="AT415" s="266"/>
      <c r="AU415" s="280"/>
    </row>
    <row r="416" spans="1:47" ht="60" customHeight="1" x14ac:dyDescent="0.35">
      <c r="A416" s="276" t="s">
        <v>6785</v>
      </c>
      <c r="B416" s="254" t="s">
        <v>6867</v>
      </c>
      <c r="C416" s="255" t="s">
        <v>6878</v>
      </c>
      <c r="D416" s="258" t="s">
        <v>6879</v>
      </c>
      <c r="E416" s="259" t="s">
        <v>6071</v>
      </c>
      <c r="F416" s="262" t="s">
        <v>6880</v>
      </c>
      <c r="G416" s="265" t="str">
        <f>IF(COUNTIF(H416:AU416,"&lt;&gt;")=0,"",SUMPRODUCT(((Recommendations[ImplStatus]="Implemented")+(Recommendations[ImplStatus]="Compensated"))*ISNUMBER(MATCH(Recommendations[Id],H416:AU416,0)))/COUNTIF(H416:AU416,"&lt;&gt;"))</f>
        <v/>
      </c>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6"/>
      <c r="AD416" s="266"/>
      <c r="AE416" s="266"/>
      <c r="AF416" s="266"/>
      <c r="AG416" s="266"/>
      <c r="AH416" s="266"/>
      <c r="AI416" s="266"/>
      <c r="AJ416" s="266"/>
      <c r="AK416" s="266"/>
      <c r="AL416" s="266"/>
      <c r="AM416" s="266"/>
      <c r="AN416" s="266"/>
      <c r="AO416" s="266"/>
      <c r="AP416" s="266"/>
      <c r="AQ416" s="266"/>
      <c r="AR416" s="266"/>
      <c r="AS416" s="266"/>
      <c r="AT416" s="266"/>
      <c r="AU416" s="280"/>
    </row>
    <row r="417" spans="1:47" ht="60" customHeight="1" x14ac:dyDescent="0.35">
      <c r="A417" s="276" t="s">
        <v>6785</v>
      </c>
      <c r="B417" s="254" t="s">
        <v>6867</v>
      </c>
      <c r="C417" s="255" t="s">
        <v>6881</v>
      </c>
      <c r="D417" s="258" t="s">
        <v>6882</v>
      </c>
      <c r="E417" s="259" t="s">
        <v>6071</v>
      </c>
      <c r="F417" s="262" t="s">
        <v>6880</v>
      </c>
      <c r="G417" s="265" t="str">
        <f>IF(COUNTIF(H417:AU417,"&lt;&gt;")=0,"",SUMPRODUCT(((Recommendations[ImplStatus]="Implemented")+(Recommendations[ImplStatus]="Compensated"))*ISNUMBER(MATCH(Recommendations[Id],H417:AU417,0)))/COUNTIF(H417:AU417,"&lt;&gt;"))</f>
        <v/>
      </c>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6"/>
      <c r="AD417" s="266"/>
      <c r="AE417" s="266"/>
      <c r="AF417" s="266"/>
      <c r="AG417" s="266"/>
      <c r="AH417" s="266"/>
      <c r="AI417" s="266"/>
      <c r="AJ417" s="266"/>
      <c r="AK417" s="266"/>
      <c r="AL417" s="266"/>
      <c r="AM417" s="266"/>
      <c r="AN417" s="266"/>
      <c r="AO417" s="266"/>
      <c r="AP417" s="266"/>
      <c r="AQ417" s="266"/>
      <c r="AR417" s="266"/>
      <c r="AS417" s="266"/>
      <c r="AT417" s="266"/>
      <c r="AU417" s="280"/>
    </row>
    <row r="418" spans="1:47" ht="60" customHeight="1" x14ac:dyDescent="0.35">
      <c r="A418" s="276" t="s">
        <v>6785</v>
      </c>
      <c r="B418" s="254" t="s">
        <v>6867</v>
      </c>
      <c r="C418" s="255" t="s">
        <v>6883</v>
      </c>
      <c r="D418" s="258" t="s">
        <v>6884</v>
      </c>
      <c r="E418" s="259" t="s">
        <v>6321</v>
      </c>
      <c r="F418" s="262" t="s">
        <v>6880</v>
      </c>
      <c r="G418" s="265" t="str">
        <f>IF(COUNTIF(H418:AU418,"&lt;&gt;")=0,"",SUMPRODUCT(((Recommendations[ImplStatus]="Implemented")+(Recommendations[ImplStatus]="Compensated"))*ISNUMBER(MATCH(Recommendations[Id],H418:AU418,0)))/COUNTIF(H418:AU418,"&lt;&gt;"))</f>
        <v/>
      </c>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6"/>
      <c r="AD418" s="266"/>
      <c r="AE418" s="266"/>
      <c r="AF418" s="266"/>
      <c r="AG418" s="266"/>
      <c r="AH418" s="266"/>
      <c r="AI418" s="266"/>
      <c r="AJ418" s="266"/>
      <c r="AK418" s="266"/>
      <c r="AL418" s="266"/>
      <c r="AM418" s="266"/>
      <c r="AN418" s="266"/>
      <c r="AO418" s="266"/>
      <c r="AP418" s="266"/>
      <c r="AQ418" s="266"/>
      <c r="AR418" s="266"/>
      <c r="AS418" s="266"/>
      <c r="AT418" s="266"/>
      <c r="AU418" s="280"/>
    </row>
    <row r="419" spans="1:47" ht="60" customHeight="1" x14ac:dyDescent="0.35">
      <c r="A419" s="276" t="s">
        <v>6785</v>
      </c>
      <c r="B419" s="254" t="s">
        <v>6867</v>
      </c>
      <c r="C419" s="255" t="s">
        <v>6885</v>
      </c>
      <c r="D419" s="258" t="s">
        <v>6886</v>
      </c>
      <c r="E419" s="259" t="s">
        <v>6071</v>
      </c>
      <c r="F419" s="262" t="s">
        <v>6880</v>
      </c>
      <c r="G419" s="265" t="str">
        <f>IF(COUNTIF(H419:AU419,"&lt;&gt;")=0,"",SUMPRODUCT(((Recommendations[ImplStatus]="Implemented")+(Recommendations[ImplStatus]="Compensated"))*ISNUMBER(MATCH(Recommendations[Id],H419:AU419,0)))/COUNTIF(H419:AU419,"&lt;&gt;"))</f>
        <v/>
      </c>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6"/>
      <c r="AD419" s="266"/>
      <c r="AE419" s="266"/>
      <c r="AF419" s="266"/>
      <c r="AG419" s="266"/>
      <c r="AH419" s="266"/>
      <c r="AI419" s="266"/>
      <c r="AJ419" s="266"/>
      <c r="AK419" s="266"/>
      <c r="AL419" s="266"/>
      <c r="AM419" s="266"/>
      <c r="AN419" s="266"/>
      <c r="AO419" s="266"/>
      <c r="AP419" s="266"/>
      <c r="AQ419" s="266"/>
      <c r="AR419" s="266"/>
      <c r="AS419" s="266"/>
      <c r="AT419" s="266"/>
      <c r="AU419" s="280"/>
    </row>
    <row r="420" spans="1:47" ht="60" customHeight="1" x14ac:dyDescent="0.35">
      <c r="A420" s="276" t="s">
        <v>6785</v>
      </c>
      <c r="B420" s="254" t="s">
        <v>6867</v>
      </c>
      <c r="C420" s="255" t="s">
        <v>6887</v>
      </c>
      <c r="D420" s="258" t="s">
        <v>6888</v>
      </c>
      <c r="E420" s="259" t="s">
        <v>6321</v>
      </c>
      <c r="F420" s="262" t="s">
        <v>6880</v>
      </c>
      <c r="G420" s="265" t="str">
        <f>IF(COUNTIF(H420:AU420,"&lt;&gt;")=0,"",SUMPRODUCT(((Recommendations[ImplStatus]="Implemented")+(Recommendations[ImplStatus]="Compensated"))*ISNUMBER(MATCH(Recommendations[Id],H420:AU420,0)))/COUNTIF(H420:AU420,"&lt;&gt;"))</f>
        <v/>
      </c>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c r="AF420" s="266"/>
      <c r="AG420" s="266"/>
      <c r="AH420" s="266"/>
      <c r="AI420" s="266"/>
      <c r="AJ420" s="266"/>
      <c r="AK420" s="266"/>
      <c r="AL420" s="266"/>
      <c r="AM420" s="266"/>
      <c r="AN420" s="266"/>
      <c r="AO420" s="266"/>
      <c r="AP420" s="266"/>
      <c r="AQ420" s="266"/>
      <c r="AR420" s="266"/>
      <c r="AS420" s="266"/>
      <c r="AT420" s="266"/>
      <c r="AU420" s="280"/>
    </row>
    <row r="421" spans="1:47" ht="60" customHeight="1" x14ac:dyDescent="0.35">
      <c r="A421" s="276" t="s">
        <v>6785</v>
      </c>
      <c r="B421" s="254" t="s">
        <v>6867</v>
      </c>
      <c r="C421" s="255" t="s">
        <v>6889</v>
      </c>
      <c r="D421" s="258" t="s">
        <v>6890</v>
      </c>
      <c r="E421" s="259" t="s">
        <v>6321</v>
      </c>
      <c r="F421" s="262" t="s">
        <v>6880</v>
      </c>
      <c r="G421" s="265" t="str">
        <f>IF(COUNTIF(H421:AU421,"&lt;&gt;")=0,"",SUMPRODUCT(((Recommendations[ImplStatus]="Implemented")+(Recommendations[ImplStatus]="Compensated"))*ISNUMBER(MATCH(Recommendations[Id],H421:AU421,0)))/COUNTIF(H421:AU421,"&lt;&gt;"))</f>
        <v/>
      </c>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6"/>
      <c r="AD421" s="266"/>
      <c r="AE421" s="266"/>
      <c r="AF421" s="266"/>
      <c r="AG421" s="266"/>
      <c r="AH421" s="266"/>
      <c r="AI421" s="266"/>
      <c r="AJ421" s="266"/>
      <c r="AK421" s="266"/>
      <c r="AL421" s="266"/>
      <c r="AM421" s="266"/>
      <c r="AN421" s="266"/>
      <c r="AO421" s="266"/>
      <c r="AP421" s="266"/>
      <c r="AQ421" s="266"/>
      <c r="AR421" s="266"/>
      <c r="AS421" s="266"/>
      <c r="AT421" s="266"/>
      <c r="AU421" s="280"/>
    </row>
    <row r="422" spans="1:47" ht="60" customHeight="1" x14ac:dyDescent="0.35">
      <c r="A422" s="276" t="s">
        <v>6785</v>
      </c>
      <c r="B422" s="254" t="s">
        <v>6867</v>
      </c>
      <c r="C422" s="255" t="s">
        <v>6891</v>
      </c>
      <c r="D422" s="258" t="s">
        <v>6892</v>
      </c>
      <c r="E422" s="259" t="s">
        <v>6071</v>
      </c>
      <c r="F422" s="262" t="s">
        <v>6880</v>
      </c>
      <c r="G422" s="265" t="str">
        <f>IF(COUNTIF(H422:AU422,"&lt;&gt;")=0,"",SUMPRODUCT(((Recommendations[ImplStatus]="Implemented")+(Recommendations[ImplStatus]="Compensated"))*ISNUMBER(MATCH(Recommendations[Id],H422:AU422,0)))/COUNTIF(H422:AU422,"&lt;&gt;"))</f>
        <v/>
      </c>
      <c r="H422" s="266"/>
      <c r="I422" s="266"/>
      <c r="J422" s="266"/>
      <c r="K422" s="266"/>
      <c r="L422" s="266"/>
      <c r="M422" s="266"/>
      <c r="N422" s="266"/>
      <c r="O422" s="266"/>
      <c r="P422" s="266"/>
      <c r="Q422" s="266"/>
      <c r="R422" s="266"/>
      <c r="S422" s="266"/>
      <c r="T422" s="266"/>
      <c r="U422" s="266"/>
      <c r="V422" s="266"/>
      <c r="W422" s="266"/>
      <c r="X422" s="266"/>
      <c r="Y422" s="266"/>
      <c r="Z422" s="266"/>
      <c r="AA422" s="266"/>
      <c r="AB422" s="266"/>
      <c r="AC422" s="266"/>
      <c r="AD422" s="266"/>
      <c r="AE422" s="266"/>
      <c r="AF422" s="266"/>
      <c r="AG422" s="266"/>
      <c r="AH422" s="266"/>
      <c r="AI422" s="266"/>
      <c r="AJ422" s="266"/>
      <c r="AK422" s="266"/>
      <c r="AL422" s="266"/>
      <c r="AM422" s="266"/>
      <c r="AN422" s="266"/>
      <c r="AO422" s="266"/>
      <c r="AP422" s="266"/>
      <c r="AQ422" s="266"/>
      <c r="AR422" s="266"/>
      <c r="AS422" s="266"/>
      <c r="AT422" s="266"/>
      <c r="AU422" s="280"/>
    </row>
    <row r="423" spans="1:47" ht="60" customHeight="1" x14ac:dyDescent="0.35">
      <c r="A423" s="276" t="s">
        <v>6785</v>
      </c>
      <c r="B423" s="254" t="s">
        <v>6867</v>
      </c>
      <c r="C423" s="255" t="s">
        <v>6893</v>
      </c>
      <c r="D423" s="258" t="s">
        <v>6894</v>
      </c>
      <c r="E423" s="259" t="s">
        <v>6071</v>
      </c>
      <c r="F423" s="262" t="s">
        <v>6880</v>
      </c>
      <c r="G423" s="265" t="str">
        <f>IF(COUNTIF(H423:AU423,"&lt;&gt;")=0,"",SUMPRODUCT(((Recommendations[ImplStatus]="Implemented")+(Recommendations[ImplStatus]="Compensated"))*ISNUMBER(MATCH(Recommendations[Id],H423:AU423,0)))/COUNTIF(H423:AU423,"&lt;&gt;"))</f>
        <v/>
      </c>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6"/>
      <c r="AD423" s="266"/>
      <c r="AE423" s="266"/>
      <c r="AF423" s="266"/>
      <c r="AG423" s="266"/>
      <c r="AH423" s="266"/>
      <c r="AI423" s="266"/>
      <c r="AJ423" s="266"/>
      <c r="AK423" s="266"/>
      <c r="AL423" s="266"/>
      <c r="AM423" s="266"/>
      <c r="AN423" s="266"/>
      <c r="AO423" s="266"/>
      <c r="AP423" s="266"/>
      <c r="AQ423" s="266"/>
      <c r="AR423" s="266"/>
      <c r="AS423" s="266"/>
      <c r="AT423" s="266"/>
      <c r="AU423" s="280"/>
    </row>
    <row r="424" spans="1:47" ht="60" customHeight="1" outlineLevel="1" x14ac:dyDescent="0.35">
      <c r="A424" s="274" t="s">
        <v>6895</v>
      </c>
      <c r="B424" s="252"/>
      <c r="C424" s="252"/>
      <c r="D424" s="256"/>
      <c r="E424" s="252"/>
      <c r="F424" s="260"/>
      <c r="G424" s="263" t="str">
        <f>IF(COUNTIF(H424:AU424,"&lt;&gt;")=0,"",SUMPRODUCT(((Recommendations[ImplStatus]="Implemented")+(Recommendations[ImplStatus]="Compensated"))*ISNUMBER(MATCH(Recommendations[Id],H424:AU424,0)))/COUNTIF(H424:AU424,"&lt;&gt;"))</f>
        <v/>
      </c>
      <c r="H424" s="260"/>
      <c r="I424" s="260"/>
      <c r="J424" s="260"/>
      <c r="K424" s="260"/>
      <c r="L424" s="260"/>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260"/>
      <c r="AJ424" s="260"/>
      <c r="AK424" s="260"/>
      <c r="AL424" s="260"/>
      <c r="AM424" s="260"/>
      <c r="AN424" s="260"/>
      <c r="AO424" s="260"/>
      <c r="AP424" s="260"/>
      <c r="AQ424" s="260"/>
      <c r="AR424" s="260"/>
      <c r="AS424" s="260"/>
      <c r="AT424" s="260"/>
      <c r="AU424" s="278"/>
    </row>
    <row r="425" spans="1:47" ht="60" customHeight="1" outlineLevel="2" x14ac:dyDescent="0.35">
      <c r="A425" s="275" t="s">
        <v>6895</v>
      </c>
      <c r="B425" s="253" t="s">
        <v>6896</v>
      </c>
      <c r="C425" s="253"/>
      <c r="D425" s="257"/>
      <c r="E425" s="253"/>
      <c r="F425" s="261"/>
      <c r="G425" s="264" t="str">
        <f>IF(COUNTIF(H425:AU425,"&lt;&gt;")=0,"",SUMPRODUCT(((Recommendations[ImplStatus]="Implemented")+(Recommendations[ImplStatus]="Compensated"))*ISNUMBER(MATCH(Recommendations[Id],H425:AU425,0)))/COUNTIF(H425:AU425,"&lt;&gt;"))</f>
        <v/>
      </c>
      <c r="H425" s="261"/>
      <c r="I425" s="261"/>
      <c r="J425" s="261"/>
      <c r="K425" s="261"/>
      <c r="L425" s="261"/>
      <c r="M425" s="261"/>
      <c r="N425" s="261"/>
      <c r="O425" s="261"/>
      <c r="P425" s="261"/>
      <c r="Q425" s="261"/>
      <c r="R425" s="261"/>
      <c r="S425" s="261"/>
      <c r="T425" s="261"/>
      <c r="U425" s="261"/>
      <c r="V425" s="261"/>
      <c r="W425" s="261"/>
      <c r="X425" s="261"/>
      <c r="Y425" s="261"/>
      <c r="Z425" s="261"/>
      <c r="AA425" s="261"/>
      <c r="AB425" s="261"/>
      <c r="AC425" s="261"/>
      <c r="AD425" s="261"/>
      <c r="AE425" s="261"/>
      <c r="AF425" s="261"/>
      <c r="AG425" s="261"/>
      <c r="AH425" s="261"/>
      <c r="AI425" s="261"/>
      <c r="AJ425" s="261"/>
      <c r="AK425" s="261"/>
      <c r="AL425" s="261"/>
      <c r="AM425" s="261"/>
      <c r="AN425" s="261"/>
      <c r="AO425" s="261"/>
      <c r="AP425" s="261"/>
      <c r="AQ425" s="261"/>
      <c r="AR425" s="261"/>
      <c r="AS425" s="261"/>
      <c r="AT425" s="261"/>
      <c r="AU425" s="279"/>
    </row>
    <row r="426" spans="1:47" ht="60" customHeight="1" x14ac:dyDescent="0.35">
      <c r="A426" s="276" t="s">
        <v>6895</v>
      </c>
      <c r="B426" s="254" t="s">
        <v>6896</v>
      </c>
      <c r="C426" s="255" t="s">
        <v>6897</v>
      </c>
      <c r="D426" s="258" t="s">
        <v>6898</v>
      </c>
      <c r="E426" s="259" t="s">
        <v>6042</v>
      </c>
      <c r="F426" s="262" t="s">
        <v>6859</v>
      </c>
      <c r="G426" s="265" t="str">
        <f>IF(COUNTIF(H426:AU426,"&lt;&gt;")=0,"",SUMPRODUCT(((Recommendations[ImplStatus]="Implemented")+(Recommendations[ImplStatus]="Compensated"))*ISNUMBER(MATCH(Recommendations[Id],H426:AU426,0)))/COUNTIF(H426:AU426,"&lt;&gt;"))</f>
        <v/>
      </c>
      <c r="H426" s="266"/>
      <c r="I426" s="266"/>
      <c r="J426" s="266"/>
      <c r="K426" s="266"/>
      <c r="L426" s="266"/>
      <c r="M426" s="266"/>
      <c r="N426" s="266"/>
      <c r="O426" s="266"/>
      <c r="P426" s="266"/>
      <c r="Q426" s="266"/>
      <c r="R426" s="266"/>
      <c r="S426" s="266"/>
      <c r="T426" s="266"/>
      <c r="U426" s="266"/>
      <c r="V426" s="266"/>
      <c r="W426" s="266"/>
      <c r="X426" s="266"/>
      <c r="Y426" s="266"/>
      <c r="Z426" s="266"/>
      <c r="AA426" s="266"/>
      <c r="AB426" s="266"/>
      <c r="AC426" s="266"/>
      <c r="AD426" s="266"/>
      <c r="AE426" s="266"/>
      <c r="AF426" s="266"/>
      <c r="AG426" s="266"/>
      <c r="AH426" s="266"/>
      <c r="AI426" s="266"/>
      <c r="AJ426" s="266"/>
      <c r="AK426" s="266"/>
      <c r="AL426" s="266"/>
      <c r="AM426" s="266"/>
      <c r="AN426" s="266"/>
      <c r="AO426" s="266"/>
      <c r="AP426" s="266"/>
      <c r="AQ426" s="266"/>
      <c r="AR426" s="266"/>
      <c r="AS426" s="266"/>
      <c r="AT426" s="266"/>
      <c r="AU426" s="280"/>
    </row>
    <row r="427" spans="1:47" ht="60" customHeight="1" x14ac:dyDescent="0.35">
      <c r="A427" s="276" t="s">
        <v>6895</v>
      </c>
      <c r="B427" s="254" t="s">
        <v>6896</v>
      </c>
      <c r="C427" s="255" t="s">
        <v>6899</v>
      </c>
      <c r="D427" s="258" t="s">
        <v>6900</v>
      </c>
      <c r="E427" s="259" t="s">
        <v>6042</v>
      </c>
      <c r="F427" s="262" t="s">
        <v>6859</v>
      </c>
      <c r="G427" s="265" t="str">
        <f>IF(COUNTIF(H427:AU427,"&lt;&gt;")=0,"",SUMPRODUCT(((Recommendations[ImplStatus]="Implemented")+(Recommendations[ImplStatus]="Compensated"))*ISNUMBER(MATCH(Recommendations[Id],H427:AU427,0)))/COUNTIF(H427:AU427,"&lt;&gt;"))</f>
        <v/>
      </c>
      <c r="H427" s="266"/>
      <c r="I427" s="266"/>
      <c r="J427" s="266"/>
      <c r="K427" s="266"/>
      <c r="L427" s="266"/>
      <c r="M427" s="266"/>
      <c r="N427" s="266"/>
      <c r="O427" s="266"/>
      <c r="P427" s="266"/>
      <c r="Q427" s="266"/>
      <c r="R427" s="266"/>
      <c r="S427" s="266"/>
      <c r="T427" s="266"/>
      <c r="U427" s="266"/>
      <c r="V427" s="266"/>
      <c r="W427" s="266"/>
      <c r="X427" s="266"/>
      <c r="Y427" s="266"/>
      <c r="Z427" s="266"/>
      <c r="AA427" s="266"/>
      <c r="AB427" s="266"/>
      <c r="AC427" s="266"/>
      <c r="AD427" s="266"/>
      <c r="AE427" s="266"/>
      <c r="AF427" s="266"/>
      <c r="AG427" s="266"/>
      <c r="AH427" s="266"/>
      <c r="AI427" s="266"/>
      <c r="AJ427" s="266"/>
      <c r="AK427" s="266"/>
      <c r="AL427" s="266"/>
      <c r="AM427" s="266"/>
      <c r="AN427" s="266"/>
      <c r="AO427" s="266"/>
      <c r="AP427" s="266"/>
      <c r="AQ427" s="266"/>
      <c r="AR427" s="266"/>
      <c r="AS427" s="266"/>
      <c r="AT427" s="266"/>
      <c r="AU427" s="280"/>
    </row>
    <row r="428" spans="1:47" ht="60" customHeight="1" x14ac:dyDescent="0.35">
      <c r="A428" s="276" t="s">
        <v>6895</v>
      </c>
      <c r="B428" s="254" t="s">
        <v>6896</v>
      </c>
      <c r="C428" s="255" t="s">
        <v>6901</v>
      </c>
      <c r="D428" s="258" t="s">
        <v>6902</v>
      </c>
      <c r="E428" s="259" t="s">
        <v>6321</v>
      </c>
      <c r="F428" s="262" t="s">
        <v>6859</v>
      </c>
      <c r="G428" s="265" t="str">
        <f>IF(COUNTIF(H428:AU428,"&lt;&gt;")=0,"",SUMPRODUCT(((Recommendations[ImplStatus]="Implemented")+(Recommendations[ImplStatus]="Compensated"))*ISNUMBER(MATCH(Recommendations[Id],H428:AU428,0)))/COUNTIF(H428:AU428,"&lt;&gt;"))</f>
        <v/>
      </c>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6"/>
      <c r="AD428" s="266"/>
      <c r="AE428" s="266"/>
      <c r="AF428" s="266"/>
      <c r="AG428" s="266"/>
      <c r="AH428" s="266"/>
      <c r="AI428" s="266"/>
      <c r="AJ428" s="266"/>
      <c r="AK428" s="266"/>
      <c r="AL428" s="266"/>
      <c r="AM428" s="266"/>
      <c r="AN428" s="266"/>
      <c r="AO428" s="266"/>
      <c r="AP428" s="266"/>
      <c r="AQ428" s="266"/>
      <c r="AR428" s="266"/>
      <c r="AS428" s="266"/>
      <c r="AT428" s="266"/>
      <c r="AU428" s="280"/>
    </row>
    <row r="429" spans="1:47" ht="60" customHeight="1" x14ac:dyDescent="0.35">
      <c r="A429" s="276" t="s">
        <v>6895</v>
      </c>
      <c r="B429" s="254" t="s">
        <v>6896</v>
      </c>
      <c r="C429" s="255" t="s">
        <v>6903</v>
      </c>
      <c r="D429" s="258" t="s">
        <v>6904</v>
      </c>
      <c r="E429" s="259" t="s">
        <v>6071</v>
      </c>
      <c r="F429" s="262" t="s">
        <v>6859</v>
      </c>
      <c r="G429" s="265" t="str">
        <f>IF(COUNTIF(H429:AU429,"&lt;&gt;")=0,"",SUMPRODUCT(((Recommendations[ImplStatus]="Implemented")+(Recommendations[ImplStatus]="Compensated"))*ISNUMBER(MATCH(Recommendations[Id],H429:AU429,0)))/COUNTIF(H429:AU429,"&lt;&gt;"))</f>
        <v/>
      </c>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6"/>
      <c r="AD429" s="266"/>
      <c r="AE429" s="266"/>
      <c r="AF429" s="266"/>
      <c r="AG429" s="266"/>
      <c r="AH429" s="266"/>
      <c r="AI429" s="266"/>
      <c r="AJ429" s="266"/>
      <c r="AK429" s="266"/>
      <c r="AL429" s="266"/>
      <c r="AM429" s="266"/>
      <c r="AN429" s="266"/>
      <c r="AO429" s="266"/>
      <c r="AP429" s="266"/>
      <c r="AQ429" s="266"/>
      <c r="AR429" s="266"/>
      <c r="AS429" s="266"/>
      <c r="AT429" s="266"/>
      <c r="AU429" s="280"/>
    </row>
    <row r="430" spans="1:47" ht="60" customHeight="1" x14ac:dyDescent="0.35">
      <c r="A430" s="276" t="s">
        <v>6895</v>
      </c>
      <c r="B430" s="254" t="s">
        <v>6896</v>
      </c>
      <c r="C430" s="255" t="s">
        <v>6905</v>
      </c>
      <c r="D430" s="258" t="s">
        <v>6906</v>
      </c>
      <c r="E430" s="259" t="s">
        <v>6071</v>
      </c>
      <c r="F430" s="262" t="s">
        <v>6859</v>
      </c>
      <c r="G430" s="265" t="str">
        <f>IF(COUNTIF(H430:AU430,"&lt;&gt;")=0,"",SUMPRODUCT(((Recommendations[ImplStatus]="Implemented")+(Recommendations[ImplStatus]="Compensated"))*ISNUMBER(MATCH(Recommendations[Id],H430:AU430,0)))/COUNTIF(H430:AU430,"&lt;&gt;"))</f>
        <v/>
      </c>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6"/>
      <c r="AD430" s="266"/>
      <c r="AE430" s="266"/>
      <c r="AF430" s="266"/>
      <c r="AG430" s="266"/>
      <c r="AH430" s="266"/>
      <c r="AI430" s="266"/>
      <c r="AJ430" s="266"/>
      <c r="AK430" s="266"/>
      <c r="AL430" s="266"/>
      <c r="AM430" s="266"/>
      <c r="AN430" s="266"/>
      <c r="AO430" s="266"/>
      <c r="AP430" s="266"/>
      <c r="AQ430" s="266"/>
      <c r="AR430" s="266"/>
      <c r="AS430" s="266"/>
      <c r="AT430" s="266"/>
      <c r="AU430" s="280"/>
    </row>
    <row r="431" spans="1:47" ht="60" customHeight="1" x14ac:dyDescent="0.35">
      <c r="A431" s="276" t="s">
        <v>6895</v>
      </c>
      <c r="B431" s="254" t="s">
        <v>6896</v>
      </c>
      <c r="C431" s="255" t="s">
        <v>6907</v>
      </c>
      <c r="D431" s="258" t="s">
        <v>6908</v>
      </c>
      <c r="E431" s="259" t="s">
        <v>6321</v>
      </c>
      <c r="F431" s="262" t="s">
        <v>6859</v>
      </c>
      <c r="G431" s="265" t="str">
        <f>IF(COUNTIF(H431:AU431,"&lt;&gt;")=0,"",SUMPRODUCT(((Recommendations[ImplStatus]="Implemented")+(Recommendations[ImplStatus]="Compensated"))*ISNUMBER(MATCH(Recommendations[Id],H431:AU431,0)))/COUNTIF(H431:AU431,"&lt;&gt;"))</f>
        <v/>
      </c>
      <c r="H431" s="266"/>
      <c r="I431" s="266"/>
      <c r="J431" s="266"/>
      <c r="K431" s="266"/>
      <c r="L431" s="266"/>
      <c r="M431" s="266"/>
      <c r="N431" s="266"/>
      <c r="O431" s="266"/>
      <c r="P431" s="266"/>
      <c r="Q431" s="266"/>
      <c r="R431" s="266"/>
      <c r="S431" s="266"/>
      <c r="T431" s="266"/>
      <c r="U431" s="266"/>
      <c r="V431" s="266"/>
      <c r="W431" s="266"/>
      <c r="X431" s="266"/>
      <c r="Y431" s="266"/>
      <c r="Z431" s="266"/>
      <c r="AA431" s="266"/>
      <c r="AB431" s="266"/>
      <c r="AC431" s="266"/>
      <c r="AD431" s="266"/>
      <c r="AE431" s="266"/>
      <c r="AF431" s="266"/>
      <c r="AG431" s="266"/>
      <c r="AH431" s="266"/>
      <c r="AI431" s="266"/>
      <c r="AJ431" s="266"/>
      <c r="AK431" s="266"/>
      <c r="AL431" s="266"/>
      <c r="AM431" s="266"/>
      <c r="AN431" s="266"/>
      <c r="AO431" s="266"/>
      <c r="AP431" s="266"/>
      <c r="AQ431" s="266"/>
      <c r="AR431" s="266"/>
      <c r="AS431" s="266"/>
      <c r="AT431" s="266"/>
      <c r="AU431" s="280"/>
    </row>
    <row r="432" spans="1:47" ht="60" customHeight="1" x14ac:dyDescent="0.35">
      <c r="A432" s="276" t="s">
        <v>6895</v>
      </c>
      <c r="B432" s="254" t="s">
        <v>6896</v>
      </c>
      <c r="C432" s="255" t="s">
        <v>6909</v>
      </c>
      <c r="D432" s="258" t="s">
        <v>6910</v>
      </c>
      <c r="E432" s="259" t="s">
        <v>6321</v>
      </c>
      <c r="F432" s="262" t="s">
        <v>6859</v>
      </c>
      <c r="G432" s="265" t="str">
        <f>IF(COUNTIF(H432:AU432,"&lt;&gt;")=0,"",SUMPRODUCT(((Recommendations[ImplStatus]="Implemented")+(Recommendations[ImplStatus]="Compensated"))*ISNUMBER(MATCH(Recommendations[Id],H432:AU432,0)))/COUNTIF(H432:AU432,"&lt;&gt;"))</f>
        <v/>
      </c>
      <c r="H432" s="266"/>
      <c r="I432" s="266"/>
      <c r="J432" s="266"/>
      <c r="K432" s="266"/>
      <c r="L432" s="266"/>
      <c r="M432" s="266"/>
      <c r="N432" s="266"/>
      <c r="O432" s="266"/>
      <c r="P432" s="266"/>
      <c r="Q432" s="266"/>
      <c r="R432" s="266"/>
      <c r="S432" s="266"/>
      <c r="T432" s="266"/>
      <c r="U432" s="266"/>
      <c r="V432" s="266"/>
      <c r="W432" s="266"/>
      <c r="X432" s="266"/>
      <c r="Y432" s="266"/>
      <c r="Z432" s="266"/>
      <c r="AA432" s="266"/>
      <c r="AB432" s="266"/>
      <c r="AC432" s="266"/>
      <c r="AD432" s="266"/>
      <c r="AE432" s="266"/>
      <c r="AF432" s="266"/>
      <c r="AG432" s="266"/>
      <c r="AH432" s="266"/>
      <c r="AI432" s="266"/>
      <c r="AJ432" s="266"/>
      <c r="AK432" s="266"/>
      <c r="AL432" s="266"/>
      <c r="AM432" s="266"/>
      <c r="AN432" s="266"/>
      <c r="AO432" s="266"/>
      <c r="AP432" s="266"/>
      <c r="AQ432" s="266"/>
      <c r="AR432" s="266"/>
      <c r="AS432" s="266"/>
      <c r="AT432" s="266"/>
      <c r="AU432" s="280"/>
    </row>
    <row r="433" spans="1:47" ht="60" customHeight="1" x14ac:dyDescent="0.35">
      <c r="A433" s="276" t="s">
        <v>6895</v>
      </c>
      <c r="B433" s="254" t="s">
        <v>6896</v>
      </c>
      <c r="C433" s="255" t="s">
        <v>6911</v>
      </c>
      <c r="D433" s="258" t="s">
        <v>6912</v>
      </c>
      <c r="E433" s="259" t="s">
        <v>6138</v>
      </c>
      <c r="F433" s="262" t="s">
        <v>6859</v>
      </c>
      <c r="G433" s="265" t="str">
        <f>IF(COUNTIF(H433:AU433,"&lt;&gt;")=0,"",SUMPRODUCT(((Recommendations[ImplStatus]="Implemented")+(Recommendations[ImplStatus]="Compensated"))*ISNUMBER(MATCH(Recommendations[Id],H433:AU433,0)))/COUNTIF(H433:AU433,"&lt;&gt;"))</f>
        <v/>
      </c>
      <c r="H433" s="266"/>
      <c r="I433" s="266"/>
      <c r="J433" s="266"/>
      <c r="K433" s="266"/>
      <c r="L433" s="266"/>
      <c r="M433" s="266"/>
      <c r="N433" s="266"/>
      <c r="O433" s="266"/>
      <c r="P433" s="266"/>
      <c r="Q433" s="266"/>
      <c r="R433" s="266"/>
      <c r="S433" s="266"/>
      <c r="T433" s="266"/>
      <c r="U433" s="266"/>
      <c r="V433" s="266"/>
      <c r="W433" s="266"/>
      <c r="X433" s="266"/>
      <c r="Y433" s="266"/>
      <c r="Z433" s="266"/>
      <c r="AA433" s="266"/>
      <c r="AB433" s="266"/>
      <c r="AC433" s="266"/>
      <c r="AD433" s="266"/>
      <c r="AE433" s="266"/>
      <c r="AF433" s="266"/>
      <c r="AG433" s="266"/>
      <c r="AH433" s="266"/>
      <c r="AI433" s="266"/>
      <c r="AJ433" s="266"/>
      <c r="AK433" s="266"/>
      <c r="AL433" s="266"/>
      <c r="AM433" s="266"/>
      <c r="AN433" s="266"/>
      <c r="AO433" s="266"/>
      <c r="AP433" s="266"/>
      <c r="AQ433" s="266"/>
      <c r="AR433" s="266"/>
      <c r="AS433" s="266"/>
      <c r="AT433" s="266"/>
      <c r="AU433" s="280"/>
    </row>
    <row r="434" spans="1:47" ht="60" customHeight="1" x14ac:dyDescent="0.35">
      <c r="A434" s="276" t="s">
        <v>6895</v>
      </c>
      <c r="B434" s="254" t="s">
        <v>6896</v>
      </c>
      <c r="C434" s="255" t="s">
        <v>6913</v>
      </c>
      <c r="D434" s="258" t="s">
        <v>6914</v>
      </c>
      <c r="E434" s="259" t="s">
        <v>6138</v>
      </c>
      <c r="F434" s="262" t="s">
        <v>6859</v>
      </c>
      <c r="G434" s="265" t="str">
        <f>IF(COUNTIF(H434:AU434,"&lt;&gt;")=0,"",SUMPRODUCT(((Recommendations[ImplStatus]="Implemented")+(Recommendations[ImplStatus]="Compensated"))*ISNUMBER(MATCH(Recommendations[Id],H434:AU434,0)))/COUNTIF(H434:AU434,"&lt;&gt;"))</f>
        <v/>
      </c>
      <c r="H434" s="266"/>
      <c r="I434" s="266"/>
      <c r="J434" s="266"/>
      <c r="K434" s="266"/>
      <c r="L434" s="266"/>
      <c r="M434" s="266"/>
      <c r="N434" s="266"/>
      <c r="O434" s="266"/>
      <c r="P434" s="266"/>
      <c r="Q434" s="266"/>
      <c r="R434" s="266"/>
      <c r="S434" s="266"/>
      <c r="T434" s="266"/>
      <c r="U434" s="266"/>
      <c r="V434" s="266"/>
      <c r="W434" s="266"/>
      <c r="X434" s="266"/>
      <c r="Y434" s="266"/>
      <c r="Z434" s="266"/>
      <c r="AA434" s="266"/>
      <c r="AB434" s="266"/>
      <c r="AC434" s="266"/>
      <c r="AD434" s="266"/>
      <c r="AE434" s="266"/>
      <c r="AF434" s="266"/>
      <c r="AG434" s="266"/>
      <c r="AH434" s="266"/>
      <c r="AI434" s="266"/>
      <c r="AJ434" s="266"/>
      <c r="AK434" s="266"/>
      <c r="AL434" s="266"/>
      <c r="AM434" s="266"/>
      <c r="AN434" s="266"/>
      <c r="AO434" s="266"/>
      <c r="AP434" s="266"/>
      <c r="AQ434" s="266"/>
      <c r="AR434" s="266"/>
      <c r="AS434" s="266"/>
      <c r="AT434" s="266"/>
      <c r="AU434" s="280"/>
    </row>
    <row r="435" spans="1:47" ht="60" customHeight="1" x14ac:dyDescent="0.35">
      <c r="A435" s="276" t="s">
        <v>6895</v>
      </c>
      <c r="B435" s="254" t="s">
        <v>6896</v>
      </c>
      <c r="C435" s="255" t="s">
        <v>6915</v>
      </c>
      <c r="D435" s="258" t="s">
        <v>6916</v>
      </c>
      <c r="E435" s="259" t="s">
        <v>6071</v>
      </c>
      <c r="F435" s="262" t="s">
        <v>6859</v>
      </c>
      <c r="G435" s="265" t="str">
        <f>IF(COUNTIF(H435:AU435,"&lt;&gt;")=0,"",SUMPRODUCT(((Recommendations[ImplStatus]="Implemented")+(Recommendations[ImplStatus]="Compensated"))*ISNUMBER(MATCH(Recommendations[Id],H435:AU435,0)))/COUNTIF(H435:AU435,"&lt;&gt;"))</f>
        <v/>
      </c>
      <c r="H435" s="266"/>
      <c r="I435" s="266"/>
      <c r="J435" s="266"/>
      <c r="K435" s="266"/>
      <c r="L435" s="266"/>
      <c r="M435" s="266"/>
      <c r="N435" s="266"/>
      <c r="O435" s="266"/>
      <c r="P435" s="266"/>
      <c r="Q435" s="266"/>
      <c r="R435" s="266"/>
      <c r="S435" s="266"/>
      <c r="T435" s="266"/>
      <c r="U435" s="266"/>
      <c r="V435" s="266"/>
      <c r="W435" s="266"/>
      <c r="X435" s="266"/>
      <c r="Y435" s="266"/>
      <c r="Z435" s="266"/>
      <c r="AA435" s="266"/>
      <c r="AB435" s="266"/>
      <c r="AC435" s="266"/>
      <c r="AD435" s="266"/>
      <c r="AE435" s="266"/>
      <c r="AF435" s="266"/>
      <c r="AG435" s="266"/>
      <c r="AH435" s="266"/>
      <c r="AI435" s="266"/>
      <c r="AJ435" s="266"/>
      <c r="AK435" s="266"/>
      <c r="AL435" s="266"/>
      <c r="AM435" s="266"/>
      <c r="AN435" s="266"/>
      <c r="AO435" s="266"/>
      <c r="AP435" s="266"/>
      <c r="AQ435" s="266"/>
      <c r="AR435" s="266"/>
      <c r="AS435" s="266"/>
      <c r="AT435" s="266"/>
      <c r="AU435" s="280"/>
    </row>
    <row r="436" spans="1:47" ht="60" customHeight="1" x14ac:dyDescent="0.35">
      <c r="A436" s="276" t="s">
        <v>6895</v>
      </c>
      <c r="B436" s="254" t="s">
        <v>6896</v>
      </c>
      <c r="C436" s="255" t="s">
        <v>6917</v>
      </c>
      <c r="D436" s="258" t="s">
        <v>6918</v>
      </c>
      <c r="E436" s="259" t="s">
        <v>6138</v>
      </c>
      <c r="F436" s="262" t="s">
        <v>6859</v>
      </c>
      <c r="G436" s="265" t="str">
        <f>IF(COUNTIF(H436:AU436,"&lt;&gt;")=0,"",SUMPRODUCT(((Recommendations[ImplStatus]="Implemented")+(Recommendations[ImplStatus]="Compensated"))*ISNUMBER(MATCH(Recommendations[Id],H436:AU436,0)))/COUNTIF(H436:AU436,"&lt;&gt;"))</f>
        <v/>
      </c>
      <c r="H436" s="266"/>
      <c r="I436" s="266"/>
      <c r="J436" s="266"/>
      <c r="K436" s="266"/>
      <c r="L436" s="266"/>
      <c r="M436" s="266"/>
      <c r="N436" s="266"/>
      <c r="O436" s="266"/>
      <c r="P436" s="266"/>
      <c r="Q436" s="266"/>
      <c r="R436" s="266"/>
      <c r="S436" s="266"/>
      <c r="T436" s="266"/>
      <c r="U436" s="266"/>
      <c r="V436" s="266"/>
      <c r="W436" s="266"/>
      <c r="X436" s="266"/>
      <c r="Y436" s="266"/>
      <c r="Z436" s="266"/>
      <c r="AA436" s="266"/>
      <c r="AB436" s="266"/>
      <c r="AC436" s="266"/>
      <c r="AD436" s="266"/>
      <c r="AE436" s="266"/>
      <c r="AF436" s="266"/>
      <c r="AG436" s="266"/>
      <c r="AH436" s="266"/>
      <c r="AI436" s="266"/>
      <c r="AJ436" s="266"/>
      <c r="AK436" s="266"/>
      <c r="AL436" s="266"/>
      <c r="AM436" s="266"/>
      <c r="AN436" s="266"/>
      <c r="AO436" s="266"/>
      <c r="AP436" s="266"/>
      <c r="AQ436" s="266"/>
      <c r="AR436" s="266"/>
      <c r="AS436" s="266"/>
      <c r="AT436" s="266"/>
      <c r="AU436" s="280"/>
    </row>
    <row r="437" spans="1:47" ht="60" customHeight="1" x14ac:dyDescent="0.35">
      <c r="A437" s="276" t="s">
        <v>6895</v>
      </c>
      <c r="B437" s="254" t="s">
        <v>6896</v>
      </c>
      <c r="C437" s="255" t="s">
        <v>6919</v>
      </c>
      <c r="D437" s="258" t="s">
        <v>6920</v>
      </c>
      <c r="E437" s="259" t="s">
        <v>6071</v>
      </c>
      <c r="F437" s="262" t="s">
        <v>6859</v>
      </c>
      <c r="G437" s="265" t="str">
        <f>IF(COUNTIF(H437:AU437,"&lt;&gt;")=0,"",SUMPRODUCT(((Recommendations[ImplStatus]="Implemented")+(Recommendations[ImplStatus]="Compensated"))*ISNUMBER(MATCH(Recommendations[Id],H437:AU437,0)))/COUNTIF(H437:AU437,"&lt;&gt;"))</f>
        <v/>
      </c>
      <c r="H437" s="266"/>
      <c r="I437" s="266"/>
      <c r="J437" s="266"/>
      <c r="K437" s="266"/>
      <c r="L437" s="266"/>
      <c r="M437" s="266"/>
      <c r="N437" s="266"/>
      <c r="O437" s="266"/>
      <c r="P437" s="266"/>
      <c r="Q437" s="266"/>
      <c r="R437" s="266"/>
      <c r="S437" s="266"/>
      <c r="T437" s="266"/>
      <c r="U437" s="266"/>
      <c r="V437" s="266"/>
      <c r="W437" s="266"/>
      <c r="X437" s="266"/>
      <c r="Y437" s="266"/>
      <c r="Z437" s="266"/>
      <c r="AA437" s="266"/>
      <c r="AB437" s="266"/>
      <c r="AC437" s="266"/>
      <c r="AD437" s="266"/>
      <c r="AE437" s="266"/>
      <c r="AF437" s="266"/>
      <c r="AG437" s="266"/>
      <c r="AH437" s="266"/>
      <c r="AI437" s="266"/>
      <c r="AJ437" s="266"/>
      <c r="AK437" s="266"/>
      <c r="AL437" s="266"/>
      <c r="AM437" s="266"/>
      <c r="AN437" s="266"/>
      <c r="AO437" s="266"/>
      <c r="AP437" s="266"/>
      <c r="AQ437" s="266"/>
      <c r="AR437" s="266"/>
      <c r="AS437" s="266"/>
      <c r="AT437" s="266"/>
      <c r="AU437" s="280"/>
    </row>
    <row r="438" spans="1:47" ht="60" customHeight="1" outlineLevel="2" x14ac:dyDescent="0.35">
      <c r="A438" s="275" t="s">
        <v>6895</v>
      </c>
      <c r="B438" s="253" t="s">
        <v>6921</v>
      </c>
      <c r="C438" s="253"/>
      <c r="D438" s="257"/>
      <c r="E438" s="253"/>
      <c r="F438" s="261"/>
      <c r="G438" s="264" t="str">
        <f>IF(COUNTIF(H438:AU438,"&lt;&gt;")=0,"",SUMPRODUCT(((Recommendations[ImplStatus]="Implemented")+(Recommendations[ImplStatus]="Compensated"))*ISNUMBER(MATCH(Recommendations[Id],H438:AU438,0)))/COUNTIF(H438:AU438,"&lt;&gt;"))</f>
        <v/>
      </c>
      <c r="H438" s="261"/>
      <c r="I438" s="261"/>
      <c r="J438" s="261"/>
      <c r="K438" s="261"/>
      <c r="L438" s="261"/>
      <c r="M438" s="261"/>
      <c r="N438" s="261"/>
      <c r="O438" s="261"/>
      <c r="P438" s="261"/>
      <c r="Q438" s="261"/>
      <c r="R438" s="261"/>
      <c r="S438" s="261"/>
      <c r="T438" s="261"/>
      <c r="U438" s="261"/>
      <c r="V438" s="261"/>
      <c r="W438" s="261"/>
      <c r="X438" s="261"/>
      <c r="Y438" s="261"/>
      <c r="Z438" s="261"/>
      <c r="AA438" s="261"/>
      <c r="AB438" s="261"/>
      <c r="AC438" s="261"/>
      <c r="AD438" s="261"/>
      <c r="AE438" s="261"/>
      <c r="AF438" s="261"/>
      <c r="AG438" s="261"/>
      <c r="AH438" s="261"/>
      <c r="AI438" s="261"/>
      <c r="AJ438" s="261"/>
      <c r="AK438" s="261"/>
      <c r="AL438" s="261"/>
      <c r="AM438" s="261"/>
      <c r="AN438" s="261"/>
      <c r="AO438" s="261"/>
      <c r="AP438" s="261"/>
      <c r="AQ438" s="261"/>
      <c r="AR438" s="261"/>
      <c r="AS438" s="261"/>
      <c r="AT438" s="261"/>
      <c r="AU438" s="279"/>
    </row>
    <row r="439" spans="1:47" ht="60" customHeight="1" x14ac:dyDescent="0.35">
      <c r="A439" s="276" t="s">
        <v>6895</v>
      </c>
      <c r="B439" s="254" t="s">
        <v>6921</v>
      </c>
      <c r="C439" s="255" t="s">
        <v>6922</v>
      </c>
      <c r="D439" s="258" t="s">
        <v>6923</v>
      </c>
      <c r="E439" s="259" t="s">
        <v>6042</v>
      </c>
      <c r="F439" s="262" t="s">
        <v>6924</v>
      </c>
      <c r="G439" s="265" t="str">
        <f>IF(COUNTIF(H439:AU439,"&lt;&gt;")=0,"",SUMPRODUCT(((Recommendations[ImplStatus]="Implemented")+(Recommendations[ImplStatus]="Compensated"))*ISNUMBER(MATCH(Recommendations[Id],H439:AU439,0)))/COUNTIF(H439:AU439,"&lt;&gt;"))</f>
        <v/>
      </c>
      <c r="H439" s="266"/>
      <c r="I439" s="266"/>
      <c r="J439" s="266"/>
      <c r="K439" s="266"/>
      <c r="L439" s="266"/>
      <c r="M439" s="266"/>
      <c r="N439" s="266"/>
      <c r="O439" s="266"/>
      <c r="P439" s="266"/>
      <c r="Q439" s="266"/>
      <c r="R439" s="266"/>
      <c r="S439" s="266"/>
      <c r="T439" s="266"/>
      <c r="U439" s="266"/>
      <c r="V439" s="266"/>
      <c r="W439" s="266"/>
      <c r="X439" s="266"/>
      <c r="Y439" s="266"/>
      <c r="Z439" s="266"/>
      <c r="AA439" s="266"/>
      <c r="AB439" s="266"/>
      <c r="AC439" s="266"/>
      <c r="AD439" s="266"/>
      <c r="AE439" s="266"/>
      <c r="AF439" s="266"/>
      <c r="AG439" s="266"/>
      <c r="AH439" s="266"/>
      <c r="AI439" s="266"/>
      <c r="AJ439" s="266"/>
      <c r="AK439" s="266"/>
      <c r="AL439" s="266"/>
      <c r="AM439" s="266"/>
      <c r="AN439" s="266"/>
      <c r="AO439" s="266"/>
      <c r="AP439" s="266"/>
      <c r="AQ439" s="266"/>
      <c r="AR439" s="266"/>
      <c r="AS439" s="266"/>
      <c r="AT439" s="266"/>
      <c r="AU439" s="280"/>
    </row>
    <row r="440" spans="1:47" ht="60" customHeight="1" x14ac:dyDescent="0.35">
      <c r="A440" s="276" t="s">
        <v>6895</v>
      </c>
      <c r="B440" s="254" t="s">
        <v>6921</v>
      </c>
      <c r="C440" s="255" t="s">
        <v>6925</v>
      </c>
      <c r="D440" s="258" t="s">
        <v>6926</v>
      </c>
      <c r="E440" s="259" t="s">
        <v>6042</v>
      </c>
      <c r="F440" s="262" t="s">
        <v>6924</v>
      </c>
      <c r="G440" s="265" t="str">
        <f>IF(COUNTIF(H440:AU440,"&lt;&gt;")=0,"",SUMPRODUCT(((Recommendations[ImplStatus]="Implemented")+(Recommendations[ImplStatus]="Compensated"))*ISNUMBER(MATCH(Recommendations[Id],H440:AU440,0)))/COUNTIF(H440:AU440,"&lt;&gt;"))</f>
        <v/>
      </c>
      <c r="H440" s="266"/>
      <c r="I440" s="266"/>
      <c r="J440" s="266"/>
      <c r="K440" s="266"/>
      <c r="L440" s="266"/>
      <c r="M440" s="266"/>
      <c r="N440" s="266"/>
      <c r="O440" s="266"/>
      <c r="P440" s="266"/>
      <c r="Q440" s="266"/>
      <c r="R440" s="266"/>
      <c r="S440" s="266"/>
      <c r="T440" s="266"/>
      <c r="U440" s="266"/>
      <c r="V440" s="266"/>
      <c r="W440" s="266"/>
      <c r="X440" s="266"/>
      <c r="Y440" s="266"/>
      <c r="Z440" s="266"/>
      <c r="AA440" s="266"/>
      <c r="AB440" s="266"/>
      <c r="AC440" s="266"/>
      <c r="AD440" s="266"/>
      <c r="AE440" s="266"/>
      <c r="AF440" s="266"/>
      <c r="AG440" s="266"/>
      <c r="AH440" s="266"/>
      <c r="AI440" s="266"/>
      <c r="AJ440" s="266"/>
      <c r="AK440" s="266"/>
      <c r="AL440" s="266"/>
      <c r="AM440" s="266"/>
      <c r="AN440" s="266"/>
      <c r="AO440" s="266"/>
      <c r="AP440" s="266"/>
      <c r="AQ440" s="266"/>
      <c r="AR440" s="266"/>
      <c r="AS440" s="266"/>
      <c r="AT440" s="266"/>
      <c r="AU440" s="280"/>
    </row>
    <row r="441" spans="1:47" ht="60" customHeight="1" x14ac:dyDescent="0.35">
      <c r="A441" s="276" t="s">
        <v>6895</v>
      </c>
      <c r="B441" s="254" t="s">
        <v>6921</v>
      </c>
      <c r="C441" s="255" t="s">
        <v>6927</v>
      </c>
      <c r="D441" s="258" t="s">
        <v>6928</v>
      </c>
      <c r="E441" s="259" t="s">
        <v>6042</v>
      </c>
      <c r="F441" s="262" t="s">
        <v>6924</v>
      </c>
      <c r="G441" s="265" t="str">
        <f>IF(COUNTIF(H441:AU441,"&lt;&gt;")=0,"",SUMPRODUCT(((Recommendations[ImplStatus]="Implemented")+(Recommendations[ImplStatus]="Compensated"))*ISNUMBER(MATCH(Recommendations[Id],H441:AU441,0)))/COUNTIF(H441:AU441,"&lt;&gt;"))</f>
        <v/>
      </c>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6"/>
      <c r="AD441" s="266"/>
      <c r="AE441" s="266"/>
      <c r="AF441" s="266"/>
      <c r="AG441" s="266"/>
      <c r="AH441" s="266"/>
      <c r="AI441" s="266"/>
      <c r="AJ441" s="266"/>
      <c r="AK441" s="266"/>
      <c r="AL441" s="266"/>
      <c r="AM441" s="266"/>
      <c r="AN441" s="266"/>
      <c r="AO441" s="266"/>
      <c r="AP441" s="266"/>
      <c r="AQ441" s="266"/>
      <c r="AR441" s="266"/>
      <c r="AS441" s="266"/>
      <c r="AT441" s="266"/>
      <c r="AU441" s="280"/>
    </row>
    <row r="442" spans="1:47" ht="60" customHeight="1" x14ac:dyDescent="0.35">
      <c r="A442" s="276" t="s">
        <v>6895</v>
      </c>
      <c r="B442" s="254" t="s">
        <v>6921</v>
      </c>
      <c r="C442" s="255" t="s">
        <v>6929</v>
      </c>
      <c r="D442" s="258" t="s">
        <v>6930</v>
      </c>
      <c r="E442" s="259" t="s">
        <v>6042</v>
      </c>
      <c r="F442" s="262" t="s">
        <v>6924</v>
      </c>
      <c r="G442" s="265" t="str">
        <f>IF(COUNTIF(H442:AU442,"&lt;&gt;")=0,"",SUMPRODUCT(((Recommendations[ImplStatus]="Implemented")+(Recommendations[ImplStatus]="Compensated"))*ISNUMBER(MATCH(Recommendations[Id],H442:AU442,0)))/COUNTIF(H442:AU442,"&lt;&gt;"))</f>
        <v/>
      </c>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6"/>
      <c r="AD442" s="266"/>
      <c r="AE442" s="266"/>
      <c r="AF442" s="266"/>
      <c r="AG442" s="266"/>
      <c r="AH442" s="266"/>
      <c r="AI442" s="266"/>
      <c r="AJ442" s="266"/>
      <c r="AK442" s="266"/>
      <c r="AL442" s="266"/>
      <c r="AM442" s="266"/>
      <c r="AN442" s="266"/>
      <c r="AO442" s="266"/>
      <c r="AP442" s="266"/>
      <c r="AQ442" s="266"/>
      <c r="AR442" s="266"/>
      <c r="AS442" s="266"/>
      <c r="AT442" s="266"/>
      <c r="AU442" s="280"/>
    </row>
    <row r="443" spans="1:47" ht="60" customHeight="1" x14ac:dyDescent="0.35">
      <c r="A443" s="276" t="s">
        <v>6895</v>
      </c>
      <c r="B443" s="254" t="s">
        <v>6921</v>
      </c>
      <c r="C443" s="255" t="s">
        <v>6931</v>
      </c>
      <c r="D443" s="258" t="s">
        <v>6932</v>
      </c>
      <c r="E443" s="259" t="s">
        <v>6071</v>
      </c>
      <c r="F443" s="262" t="s">
        <v>6924</v>
      </c>
      <c r="G443" s="265" t="str">
        <f>IF(COUNTIF(H443:AU443,"&lt;&gt;")=0,"",SUMPRODUCT(((Recommendations[ImplStatus]="Implemented")+(Recommendations[ImplStatus]="Compensated"))*ISNUMBER(MATCH(Recommendations[Id],H443:AU443,0)))/COUNTIF(H443:AU443,"&lt;&gt;"))</f>
        <v/>
      </c>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6"/>
      <c r="AD443" s="266"/>
      <c r="AE443" s="266"/>
      <c r="AF443" s="266"/>
      <c r="AG443" s="266"/>
      <c r="AH443" s="266"/>
      <c r="AI443" s="266"/>
      <c r="AJ443" s="266"/>
      <c r="AK443" s="266"/>
      <c r="AL443" s="266"/>
      <c r="AM443" s="266"/>
      <c r="AN443" s="266"/>
      <c r="AO443" s="266"/>
      <c r="AP443" s="266"/>
      <c r="AQ443" s="266"/>
      <c r="AR443" s="266"/>
      <c r="AS443" s="266"/>
      <c r="AT443" s="266"/>
      <c r="AU443" s="280"/>
    </row>
    <row r="444" spans="1:47" ht="60" customHeight="1" x14ac:dyDescent="0.35">
      <c r="A444" s="276" t="s">
        <v>6895</v>
      </c>
      <c r="B444" s="254" t="s">
        <v>6921</v>
      </c>
      <c r="C444" s="255" t="s">
        <v>6933</v>
      </c>
      <c r="D444" s="258" t="s">
        <v>6934</v>
      </c>
      <c r="E444" s="259" t="s">
        <v>6071</v>
      </c>
      <c r="F444" s="262" t="s">
        <v>6924</v>
      </c>
      <c r="G444" s="265" t="str">
        <f>IF(COUNTIF(H444:AU444,"&lt;&gt;")=0,"",SUMPRODUCT(((Recommendations[ImplStatus]="Implemented")+(Recommendations[ImplStatus]="Compensated"))*ISNUMBER(MATCH(Recommendations[Id],H444:AU444,0)))/COUNTIF(H444:AU444,"&lt;&gt;"))</f>
        <v/>
      </c>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6"/>
      <c r="AD444" s="266"/>
      <c r="AE444" s="266"/>
      <c r="AF444" s="266"/>
      <c r="AG444" s="266"/>
      <c r="AH444" s="266"/>
      <c r="AI444" s="266"/>
      <c r="AJ444" s="266"/>
      <c r="AK444" s="266"/>
      <c r="AL444" s="266"/>
      <c r="AM444" s="266"/>
      <c r="AN444" s="266"/>
      <c r="AO444" s="266"/>
      <c r="AP444" s="266"/>
      <c r="AQ444" s="266"/>
      <c r="AR444" s="266"/>
      <c r="AS444" s="266"/>
      <c r="AT444" s="266"/>
      <c r="AU444" s="280"/>
    </row>
    <row r="445" spans="1:47" ht="60" customHeight="1" x14ac:dyDescent="0.35">
      <c r="A445" s="276" t="s">
        <v>6895</v>
      </c>
      <c r="B445" s="254" t="s">
        <v>6921</v>
      </c>
      <c r="C445" s="255" t="s">
        <v>6935</v>
      </c>
      <c r="D445" s="258" t="s">
        <v>6936</v>
      </c>
      <c r="E445" s="259" t="s">
        <v>6071</v>
      </c>
      <c r="F445" s="262" t="s">
        <v>6924</v>
      </c>
      <c r="G445" s="265" t="str">
        <f>IF(COUNTIF(H445:AU445,"&lt;&gt;")=0,"",SUMPRODUCT(((Recommendations[ImplStatus]="Implemented")+(Recommendations[ImplStatus]="Compensated"))*ISNUMBER(MATCH(Recommendations[Id],H445:AU445,0)))/COUNTIF(H445:AU445,"&lt;&gt;"))</f>
        <v/>
      </c>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6"/>
      <c r="AG445" s="266"/>
      <c r="AH445" s="266"/>
      <c r="AI445" s="266"/>
      <c r="AJ445" s="266"/>
      <c r="AK445" s="266"/>
      <c r="AL445" s="266"/>
      <c r="AM445" s="266"/>
      <c r="AN445" s="266"/>
      <c r="AO445" s="266"/>
      <c r="AP445" s="266"/>
      <c r="AQ445" s="266"/>
      <c r="AR445" s="266"/>
      <c r="AS445" s="266"/>
      <c r="AT445" s="266"/>
      <c r="AU445" s="280"/>
    </row>
    <row r="446" spans="1:47" ht="60" customHeight="1" x14ac:dyDescent="0.35">
      <c r="A446" s="276" t="s">
        <v>6895</v>
      </c>
      <c r="B446" s="254" t="s">
        <v>6921</v>
      </c>
      <c r="C446" s="255" t="s">
        <v>6937</v>
      </c>
      <c r="D446" s="258" t="s">
        <v>6938</v>
      </c>
      <c r="E446" s="259" t="s">
        <v>6186</v>
      </c>
      <c r="F446" s="262" t="s">
        <v>6924</v>
      </c>
      <c r="G446" s="265" t="str">
        <f>IF(COUNTIF(H446:AU446,"&lt;&gt;")=0,"",SUMPRODUCT(((Recommendations[ImplStatus]="Implemented")+(Recommendations[ImplStatus]="Compensated"))*ISNUMBER(MATCH(Recommendations[Id],H446:AU446,0)))/COUNTIF(H446:AU446,"&lt;&gt;"))</f>
        <v/>
      </c>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6"/>
      <c r="AD446" s="266"/>
      <c r="AE446" s="266"/>
      <c r="AF446" s="266"/>
      <c r="AG446" s="266"/>
      <c r="AH446" s="266"/>
      <c r="AI446" s="266"/>
      <c r="AJ446" s="266"/>
      <c r="AK446" s="266"/>
      <c r="AL446" s="266"/>
      <c r="AM446" s="266"/>
      <c r="AN446" s="266"/>
      <c r="AO446" s="266"/>
      <c r="AP446" s="266"/>
      <c r="AQ446" s="266"/>
      <c r="AR446" s="266"/>
      <c r="AS446" s="266"/>
      <c r="AT446" s="266"/>
      <c r="AU446" s="280"/>
    </row>
    <row r="447" spans="1:47" ht="60" customHeight="1" x14ac:dyDescent="0.35">
      <c r="A447" s="276" t="s">
        <v>6895</v>
      </c>
      <c r="B447" s="254" t="s">
        <v>6921</v>
      </c>
      <c r="C447" s="255" t="s">
        <v>6939</v>
      </c>
      <c r="D447" s="258" t="s">
        <v>6940</v>
      </c>
      <c r="E447" s="259" t="s">
        <v>6071</v>
      </c>
      <c r="F447" s="262" t="s">
        <v>6924</v>
      </c>
      <c r="G447" s="265" t="str">
        <f>IF(COUNTIF(H447:AU447,"&lt;&gt;")=0,"",SUMPRODUCT(((Recommendations[ImplStatus]="Implemented")+(Recommendations[ImplStatus]="Compensated"))*ISNUMBER(MATCH(Recommendations[Id],H447:AU447,0)))/COUNTIF(H447:AU447,"&lt;&gt;"))</f>
        <v/>
      </c>
      <c r="H447" s="266"/>
      <c r="I447" s="266"/>
      <c r="J447" s="266"/>
      <c r="K447" s="266"/>
      <c r="L447" s="266"/>
      <c r="M447" s="266"/>
      <c r="N447" s="266"/>
      <c r="O447" s="266"/>
      <c r="P447" s="266"/>
      <c r="Q447" s="266"/>
      <c r="R447" s="266"/>
      <c r="S447" s="266"/>
      <c r="T447" s="266"/>
      <c r="U447" s="266"/>
      <c r="V447" s="266"/>
      <c r="W447" s="266"/>
      <c r="X447" s="266"/>
      <c r="Y447" s="266"/>
      <c r="Z447" s="266"/>
      <c r="AA447" s="266"/>
      <c r="AB447" s="266"/>
      <c r="AC447" s="266"/>
      <c r="AD447" s="266"/>
      <c r="AE447" s="266"/>
      <c r="AF447" s="266"/>
      <c r="AG447" s="266"/>
      <c r="AH447" s="266"/>
      <c r="AI447" s="266"/>
      <c r="AJ447" s="266"/>
      <c r="AK447" s="266"/>
      <c r="AL447" s="266"/>
      <c r="AM447" s="266"/>
      <c r="AN447" s="266"/>
      <c r="AO447" s="266"/>
      <c r="AP447" s="266"/>
      <c r="AQ447" s="266"/>
      <c r="AR447" s="266"/>
      <c r="AS447" s="266"/>
      <c r="AT447" s="266"/>
      <c r="AU447" s="280"/>
    </row>
    <row r="448" spans="1:47" ht="60" customHeight="1" x14ac:dyDescent="0.35">
      <c r="A448" s="276" t="s">
        <v>6895</v>
      </c>
      <c r="B448" s="254" t="s">
        <v>6921</v>
      </c>
      <c r="C448" s="255" t="s">
        <v>6941</v>
      </c>
      <c r="D448" s="258" t="s">
        <v>6942</v>
      </c>
      <c r="E448" s="259" t="s">
        <v>6186</v>
      </c>
      <c r="F448" s="262" t="s">
        <v>6924</v>
      </c>
      <c r="G448" s="265" t="str">
        <f>IF(COUNTIF(H448:AU448,"&lt;&gt;")=0,"",SUMPRODUCT(((Recommendations[ImplStatus]="Implemented")+(Recommendations[ImplStatus]="Compensated"))*ISNUMBER(MATCH(Recommendations[Id],H448:AU448,0)))/COUNTIF(H448:AU448,"&lt;&gt;"))</f>
        <v/>
      </c>
      <c r="H448" s="266"/>
      <c r="I448" s="266"/>
      <c r="J448" s="266"/>
      <c r="K448" s="266"/>
      <c r="L448" s="266"/>
      <c r="M448" s="266"/>
      <c r="N448" s="266"/>
      <c r="O448" s="266"/>
      <c r="P448" s="266"/>
      <c r="Q448" s="266"/>
      <c r="R448" s="266"/>
      <c r="S448" s="266"/>
      <c r="T448" s="266"/>
      <c r="U448" s="266"/>
      <c r="V448" s="266"/>
      <c r="W448" s="266"/>
      <c r="X448" s="266"/>
      <c r="Y448" s="266"/>
      <c r="Z448" s="266"/>
      <c r="AA448" s="266"/>
      <c r="AB448" s="266"/>
      <c r="AC448" s="266"/>
      <c r="AD448" s="266"/>
      <c r="AE448" s="266"/>
      <c r="AF448" s="266"/>
      <c r="AG448" s="266"/>
      <c r="AH448" s="266"/>
      <c r="AI448" s="266"/>
      <c r="AJ448" s="266"/>
      <c r="AK448" s="266"/>
      <c r="AL448" s="266"/>
      <c r="AM448" s="266"/>
      <c r="AN448" s="266"/>
      <c r="AO448" s="266"/>
      <c r="AP448" s="266"/>
      <c r="AQ448" s="266"/>
      <c r="AR448" s="266"/>
      <c r="AS448" s="266"/>
      <c r="AT448" s="266"/>
      <c r="AU448" s="280"/>
    </row>
    <row r="449" spans="1:47" ht="60" customHeight="1" x14ac:dyDescent="0.35">
      <c r="A449" s="276" t="s">
        <v>6895</v>
      </c>
      <c r="B449" s="254" t="s">
        <v>6921</v>
      </c>
      <c r="C449" s="255" t="s">
        <v>6943</v>
      </c>
      <c r="D449" s="258" t="s">
        <v>6944</v>
      </c>
      <c r="E449" s="259" t="s">
        <v>6186</v>
      </c>
      <c r="F449" s="262" t="s">
        <v>6924</v>
      </c>
      <c r="G449" s="265" t="str">
        <f>IF(COUNTIF(H449:AU449,"&lt;&gt;")=0,"",SUMPRODUCT(((Recommendations[ImplStatus]="Implemented")+(Recommendations[ImplStatus]="Compensated"))*ISNUMBER(MATCH(Recommendations[Id],H449:AU449,0)))/COUNTIF(H449:AU449,"&lt;&gt;"))</f>
        <v/>
      </c>
      <c r="H449" s="266"/>
      <c r="I449" s="266"/>
      <c r="J449" s="266"/>
      <c r="K449" s="266"/>
      <c r="L449" s="266"/>
      <c r="M449" s="266"/>
      <c r="N449" s="266"/>
      <c r="O449" s="266"/>
      <c r="P449" s="266"/>
      <c r="Q449" s="266"/>
      <c r="R449" s="266"/>
      <c r="S449" s="266"/>
      <c r="T449" s="266"/>
      <c r="U449" s="266"/>
      <c r="V449" s="266"/>
      <c r="W449" s="266"/>
      <c r="X449" s="266"/>
      <c r="Y449" s="266"/>
      <c r="Z449" s="266"/>
      <c r="AA449" s="266"/>
      <c r="AB449" s="266"/>
      <c r="AC449" s="266"/>
      <c r="AD449" s="266"/>
      <c r="AE449" s="266"/>
      <c r="AF449" s="266"/>
      <c r="AG449" s="266"/>
      <c r="AH449" s="266"/>
      <c r="AI449" s="266"/>
      <c r="AJ449" s="266"/>
      <c r="AK449" s="266"/>
      <c r="AL449" s="266"/>
      <c r="AM449" s="266"/>
      <c r="AN449" s="266"/>
      <c r="AO449" s="266"/>
      <c r="AP449" s="266"/>
      <c r="AQ449" s="266"/>
      <c r="AR449" s="266"/>
      <c r="AS449" s="266"/>
      <c r="AT449" s="266"/>
      <c r="AU449" s="280"/>
    </row>
    <row r="450" spans="1:47" ht="60" customHeight="1" outlineLevel="1" x14ac:dyDescent="0.35">
      <c r="A450" s="274" t="s">
        <v>6945</v>
      </c>
      <c r="B450" s="252"/>
      <c r="C450" s="252"/>
      <c r="D450" s="256"/>
      <c r="E450" s="252"/>
      <c r="F450" s="260"/>
      <c r="G450" s="263" t="str">
        <f>IF(COUNTIF(H450:AU450,"&lt;&gt;")=0,"",SUMPRODUCT(((Recommendations[ImplStatus]="Implemented")+(Recommendations[ImplStatus]="Compensated"))*ISNUMBER(MATCH(Recommendations[Id],H450:AU450,0)))/COUNTIF(H450:AU450,"&lt;&gt;"))</f>
        <v/>
      </c>
      <c r="H450" s="260"/>
      <c r="I450" s="260"/>
      <c r="J450" s="260"/>
      <c r="K450" s="260"/>
      <c r="L450" s="260"/>
      <c r="M450" s="260"/>
      <c r="N450" s="260"/>
      <c r="O450" s="260"/>
      <c r="P450" s="260"/>
      <c r="Q450" s="260"/>
      <c r="R450" s="260"/>
      <c r="S450" s="260"/>
      <c r="T450" s="260"/>
      <c r="U450" s="260"/>
      <c r="V450" s="260"/>
      <c r="W450" s="260"/>
      <c r="X450" s="260"/>
      <c r="Y450" s="260"/>
      <c r="Z450" s="260"/>
      <c r="AA450" s="260"/>
      <c r="AB450" s="260"/>
      <c r="AC450" s="260"/>
      <c r="AD450" s="260"/>
      <c r="AE450" s="260"/>
      <c r="AF450" s="260"/>
      <c r="AG450" s="260"/>
      <c r="AH450" s="260"/>
      <c r="AI450" s="260"/>
      <c r="AJ450" s="260"/>
      <c r="AK450" s="260"/>
      <c r="AL450" s="260"/>
      <c r="AM450" s="260"/>
      <c r="AN450" s="260"/>
      <c r="AO450" s="260"/>
      <c r="AP450" s="260"/>
      <c r="AQ450" s="260"/>
      <c r="AR450" s="260"/>
      <c r="AS450" s="260"/>
      <c r="AT450" s="260"/>
      <c r="AU450" s="278"/>
    </row>
    <row r="451" spans="1:47" ht="60" customHeight="1" outlineLevel="2" x14ac:dyDescent="0.35">
      <c r="A451" s="275" t="s">
        <v>6945</v>
      </c>
      <c r="B451" s="253" t="s">
        <v>6946</v>
      </c>
      <c r="C451" s="253"/>
      <c r="D451" s="257"/>
      <c r="E451" s="253"/>
      <c r="F451" s="261"/>
      <c r="G451" s="264" t="str">
        <f>IF(COUNTIF(H451:AU451,"&lt;&gt;")=0,"",SUMPRODUCT(((Recommendations[ImplStatus]="Implemented")+(Recommendations[ImplStatus]="Compensated"))*ISNUMBER(MATCH(Recommendations[Id],H451:AU451,0)))/COUNTIF(H451:AU451,"&lt;&gt;"))</f>
        <v/>
      </c>
      <c r="H451" s="261"/>
      <c r="I451" s="261"/>
      <c r="J451" s="261"/>
      <c r="K451" s="261"/>
      <c r="L451" s="261"/>
      <c r="M451" s="261"/>
      <c r="N451" s="261"/>
      <c r="O451" s="261"/>
      <c r="P451" s="261"/>
      <c r="Q451" s="261"/>
      <c r="R451" s="261"/>
      <c r="S451" s="261"/>
      <c r="T451" s="261"/>
      <c r="U451" s="261"/>
      <c r="V451" s="261"/>
      <c r="W451" s="261"/>
      <c r="X451" s="261"/>
      <c r="Y451" s="261"/>
      <c r="Z451" s="261"/>
      <c r="AA451" s="261"/>
      <c r="AB451" s="261"/>
      <c r="AC451" s="261"/>
      <c r="AD451" s="261"/>
      <c r="AE451" s="261"/>
      <c r="AF451" s="261"/>
      <c r="AG451" s="261"/>
      <c r="AH451" s="261"/>
      <c r="AI451" s="261"/>
      <c r="AJ451" s="261"/>
      <c r="AK451" s="261"/>
      <c r="AL451" s="261"/>
      <c r="AM451" s="261"/>
      <c r="AN451" s="261"/>
      <c r="AO451" s="261"/>
      <c r="AP451" s="261"/>
      <c r="AQ451" s="261"/>
      <c r="AR451" s="261"/>
      <c r="AS451" s="261"/>
      <c r="AT451" s="261"/>
      <c r="AU451" s="279"/>
    </row>
    <row r="452" spans="1:47" ht="60" customHeight="1" x14ac:dyDescent="0.35">
      <c r="A452" s="276" t="s">
        <v>6945</v>
      </c>
      <c r="B452" s="254" t="s">
        <v>6946</v>
      </c>
      <c r="C452" s="255" t="s">
        <v>6947</v>
      </c>
      <c r="D452" s="258" t="s">
        <v>6948</v>
      </c>
      <c r="E452" s="259" t="s">
        <v>6042</v>
      </c>
      <c r="F452" s="262" t="s">
        <v>6949</v>
      </c>
      <c r="G452" s="265" t="str">
        <f>IF(COUNTIF(H452:AU452,"&lt;&gt;")=0,"",SUMPRODUCT(((Recommendations[ImplStatus]="Implemented")+(Recommendations[ImplStatus]="Compensated"))*ISNUMBER(MATCH(Recommendations[Id],H452:AU452,0)))/COUNTIF(H452:AU452,"&lt;&gt;"))</f>
        <v/>
      </c>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6"/>
      <c r="AD452" s="266"/>
      <c r="AE452" s="266"/>
      <c r="AF452" s="266"/>
      <c r="AG452" s="266"/>
      <c r="AH452" s="266"/>
      <c r="AI452" s="266"/>
      <c r="AJ452" s="266"/>
      <c r="AK452" s="266"/>
      <c r="AL452" s="266"/>
      <c r="AM452" s="266"/>
      <c r="AN452" s="266"/>
      <c r="AO452" s="266"/>
      <c r="AP452" s="266"/>
      <c r="AQ452" s="266"/>
      <c r="AR452" s="266"/>
      <c r="AS452" s="266"/>
      <c r="AT452" s="266"/>
      <c r="AU452" s="280"/>
    </row>
    <row r="453" spans="1:47" ht="60" customHeight="1" x14ac:dyDescent="0.35">
      <c r="A453" s="276" t="s">
        <v>6945</v>
      </c>
      <c r="B453" s="254" t="s">
        <v>6946</v>
      </c>
      <c r="C453" s="255" t="s">
        <v>6950</v>
      </c>
      <c r="D453" s="258" t="s">
        <v>6951</v>
      </c>
      <c r="E453" s="259" t="s">
        <v>6042</v>
      </c>
      <c r="F453" s="262" t="s">
        <v>6949</v>
      </c>
      <c r="G453" s="265" t="str">
        <f>IF(COUNTIF(H453:AU453,"&lt;&gt;")=0,"",SUMPRODUCT(((Recommendations[ImplStatus]="Implemented")+(Recommendations[ImplStatus]="Compensated"))*ISNUMBER(MATCH(Recommendations[Id],H453:AU453,0)))/COUNTIF(H453:AU453,"&lt;&gt;"))</f>
        <v/>
      </c>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6"/>
      <c r="AD453" s="266"/>
      <c r="AE453" s="266"/>
      <c r="AF453" s="266"/>
      <c r="AG453" s="266"/>
      <c r="AH453" s="266"/>
      <c r="AI453" s="266"/>
      <c r="AJ453" s="266"/>
      <c r="AK453" s="266"/>
      <c r="AL453" s="266"/>
      <c r="AM453" s="266"/>
      <c r="AN453" s="266"/>
      <c r="AO453" s="266"/>
      <c r="AP453" s="266"/>
      <c r="AQ453" s="266"/>
      <c r="AR453" s="266"/>
      <c r="AS453" s="266"/>
      <c r="AT453" s="266"/>
      <c r="AU453" s="280"/>
    </row>
    <row r="454" spans="1:47" ht="60" customHeight="1" x14ac:dyDescent="0.35">
      <c r="A454" s="276" t="s">
        <v>6945</v>
      </c>
      <c r="B454" s="254" t="s">
        <v>6946</v>
      </c>
      <c r="C454" s="255" t="s">
        <v>6952</v>
      </c>
      <c r="D454" s="258" t="s">
        <v>6953</v>
      </c>
      <c r="E454" s="259" t="s">
        <v>6042</v>
      </c>
      <c r="F454" s="262" t="s">
        <v>6949</v>
      </c>
      <c r="G454" s="265" t="str">
        <f>IF(COUNTIF(H454:AU454,"&lt;&gt;")=0,"",SUMPRODUCT(((Recommendations[ImplStatus]="Implemented")+(Recommendations[ImplStatus]="Compensated"))*ISNUMBER(MATCH(Recommendations[Id],H454:AU454,0)))/COUNTIF(H454:AU454,"&lt;&gt;"))</f>
        <v/>
      </c>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6"/>
      <c r="AD454" s="266"/>
      <c r="AE454" s="266"/>
      <c r="AF454" s="266"/>
      <c r="AG454" s="266"/>
      <c r="AH454" s="266"/>
      <c r="AI454" s="266"/>
      <c r="AJ454" s="266"/>
      <c r="AK454" s="266"/>
      <c r="AL454" s="266"/>
      <c r="AM454" s="266"/>
      <c r="AN454" s="266"/>
      <c r="AO454" s="266"/>
      <c r="AP454" s="266"/>
      <c r="AQ454" s="266"/>
      <c r="AR454" s="266"/>
      <c r="AS454" s="266"/>
      <c r="AT454" s="266"/>
      <c r="AU454" s="280"/>
    </row>
    <row r="455" spans="1:47" ht="60" customHeight="1" x14ac:dyDescent="0.35">
      <c r="A455" s="276" t="s">
        <v>6945</v>
      </c>
      <c r="B455" s="254" t="s">
        <v>6946</v>
      </c>
      <c r="C455" s="255" t="s">
        <v>6954</v>
      </c>
      <c r="D455" s="258" t="s">
        <v>6955</v>
      </c>
      <c r="E455" s="259" t="s">
        <v>6042</v>
      </c>
      <c r="F455" s="262" t="s">
        <v>6949</v>
      </c>
      <c r="G455" s="265" t="str">
        <f>IF(COUNTIF(H455:AU455,"&lt;&gt;")=0,"",SUMPRODUCT(((Recommendations[ImplStatus]="Implemented")+(Recommendations[ImplStatus]="Compensated"))*ISNUMBER(MATCH(Recommendations[Id],H455:AU455,0)))/COUNTIF(H455:AU455,"&lt;&gt;"))</f>
        <v/>
      </c>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6"/>
      <c r="AD455" s="266"/>
      <c r="AE455" s="266"/>
      <c r="AF455" s="266"/>
      <c r="AG455" s="266"/>
      <c r="AH455" s="266"/>
      <c r="AI455" s="266"/>
      <c r="AJ455" s="266"/>
      <c r="AK455" s="266"/>
      <c r="AL455" s="266"/>
      <c r="AM455" s="266"/>
      <c r="AN455" s="266"/>
      <c r="AO455" s="266"/>
      <c r="AP455" s="266"/>
      <c r="AQ455" s="266"/>
      <c r="AR455" s="266"/>
      <c r="AS455" s="266"/>
      <c r="AT455" s="266"/>
      <c r="AU455" s="280"/>
    </row>
    <row r="456" spans="1:47" ht="60" customHeight="1" x14ac:dyDescent="0.35">
      <c r="A456" s="276" t="s">
        <v>6945</v>
      </c>
      <c r="B456" s="254" t="s">
        <v>6946</v>
      </c>
      <c r="C456" s="255" t="s">
        <v>6956</v>
      </c>
      <c r="D456" s="258" t="s">
        <v>6957</v>
      </c>
      <c r="E456" s="259" t="s">
        <v>6042</v>
      </c>
      <c r="F456" s="262" t="s">
        <v>6949</v>
      </c>
      <c r="G456" s="265" t="str">
        <f>IF(COUNTIF(H456:AU456,"&lt;&gt;")=0,"",SUMPRODUCT(((Recommendations[ImplStatus]="Implemented")+(Recommendations[ImplStatus]="Compensated"))*ISNUMBER(MATCH(Recommendations[Id],H456:AU456,0)))/COUNTIF(H456:AU456,"&lt;&gt;"))</f>
        <v/>
      </c>
      <c r="H456" s="266"/>
      <c r="I456" s="266"/>
      <c r="J456" s="266"/>
      <c r="K456" s="266"/>
      <c r="L456" s="266"/>
      <c r="M456" s="266"/>
      <c r="N456" s="266"/>
      <c r="O456" s="266"/>
      <c r="P456" s="266"/>
      <c r="Q456" s="266"/>
      <c r="R456" s="266"/>
      <c r="S456" s="266"/>
      <c r="T456" s="266"/>
      <c r="U456" s="266"/>
      <c r="V456" s="266"/>
      <c r="W456" s="266"/>
      <c r="X456" s="266"/>
      <c r="Y456" s="266"/>
      <c r="Z456" s="266"/>
      <c r="AA456" s="266"/>
      <c r="AB456" s="266"/>
      <c r="AC456" s="266"/>
      <c r="AD456" s="266"/>
      <c r="AE456" s="266"/>
      <c r="AF456" s="266"/>
      <c r="AG456" s="266"/>
      <c r="AH456" s="266"/>
      <c r="AI456" s="266"/>
      <c r="AJ456" s="266"/>
      <c r="AK456" s="266"/>
      <c r="AL456" s="266"/>
      <c r="AM456" s="266"/>
      <c r="AN456" s="266"/>
      <c r="AO456" s="266"/>
      <c r="AP456" s="266"/>
      <c r="AQ456" s="266"/>
      <c r="AR456" s="266"/>
      <c r="AS456" s="266"/>
      <c r="AT456" s="266"/>
      <c r="AU456" s="280"/>
    </row>
    <row r="457" spans="1:47" ht="60" customHeight="1" x14ac:dyDescent="0.35">
      <c r="A457" s="276" t="s">
        <v>6945</v>
      </c>
      <c r="B457" s="254" t="s">
        <v>6946</v>
      </c>
      <c r="C457" s="255" t="s">
        <v>6958</v>
      </c>
      <c r="D457" s="258" t="s">
        <v>6959</v>
      </c>
      <c r="E457" s="259" t="s">
        <v>6071</v>
      </c>
      <c r="F457" s="262" t="s">
        <v>6949</v>
      </c>
      <c r="G457" s="265" t="str">
        <f>IF(COUNTIF(H457:AU457,"&lt;&gt;")=0,"",SUMPRODUCT(((Recommendations[ImplStatus]="Implemented")+(Recommendations[ImplStatus]="Compensated"))*ISNUMBER(MATCH(Recommendations[Id],H457:AU457,0)))/COUNTIF(H457:AU457,"&lt;&gt;"))</f>
        <v/>
      </c>
      <c r="H457" s="266"/>
      <c r="I457" s="266"/>
      <c r="J457" s="266"/>
      <c r="K457" s="266"/>
      <c r="L457" s="266"/>
      <c r="M457" s="266"/>
      <c r="N457" s="266"/>
      <c r="O457" s="266"/>
      <c r="P457" s="266"/>
      <c r="Q457" s="266"/>
      <c r="R457" s="266"/>
      <c r="S457" s="266"/>
      <c r="T457" s="266"/>
      <c r="U457" s="266"/>
      <c r="V457" s="266"/>
      <c r="W457" s="266"/>
      <c r="X457" s="266"/>
      <c r="Y457" s="266"/>
      <c r="Z457" s="266"/>
      <c r="AA457" s="266"/>
      <c r="AB457" s="266"/>
      <c r="AC457" s="266"/>
      <c r="AD457" s="266"/>
      <c r="AE457" s="266"/>
      <c r="AF457" s="266"/>
      <c r="AG457" s="266"/>
      <c r="AH457" s="266"/>
      <c r="AI457" s="266"/>
      <c r="AJ457" s="266"/>
      <c r="AK457" s="266"/>
      <c r="AL457" s="266"/>
      <c r="AM457" s="266"/>
      <c r="AN457" s="266"/>
      <c r="AO457" s="266"/>
      <c r="AP457" s="266"/>
      <c r="AQ457" s="266"/>
      <c r="AR457" s="266"/>
      <c r="AS457" s="266"/>
      <c r="AT457" s="266"/>
      <c r="AU457" s="280"/>
    </row>
    <row r="458" spans="1:47" ht="60" customHeight="1" x14ac:dyDescent="0.35">
      <c r="A458" s="276" t="s">
        <v>6945</v>
      </c>
      <c r="B458" s="254" t="s">
        <v>6946</v>
      </c>
      <c r="C458" s="255" t="s">
        <v>6960</v>
      </c>
      <c r="D458" s="258" t="s">
        <v>6961</v>
      </c>
      <c r="E458" s="259" t="s">
        <v>6071</v>
      </c>
      <c r="F458" s="262" t="s">
        <v>6949</v>
      </c>
      <c r="G458" s="265" t="str">
        <f>IF(COUNTIF(H458:AU458,"&lt;&gt;")=0,"",SUMPRODUCT(((Recommendations[ImplStatus]="Implemented")+(Recommendations[ImplStatus]="Compensated"))*ISNUMBER(MATCH(Recommendations[Id],H458:AU458,0)))/COUNTIF(H458:AU458,"&lt;&gt;"))</f>
        <v/>
      </c>
      <c r="H458" s="266"/>
      <c r="I458" s="266"/>
      <c r="J458" s="266"/>
      <c r="K458" s="266"/>
      <c r="L458" s="266"/>
      <c r="M458" s="266"/>
      <c r="N458" s="266"/>
      <c r="O458" s="266"/>
      <c r="P458" s="266"/>
      <c r="Q458" s="266"/>
      <c r="R458" s="266"/>
      <c r="S458" s="266"/>
      <c r="T458" s="266"/>
      <c r="U458" s="266"/>
      <c r="V458" s="266"/>
      <c r="W458" s="266"/>
      <c r="X458" s="266"/>
      <c r="Y458" s="266"/>
      <c r="Z458" s="266"/>
      <c r="AA458" s="266"/>
      <c r="AB458" s="266"/>
      <c r="AC458" s="266"/>
      <c r="AD458" s="266"/>
      <c r="AE458" s="266"/>
      <c r="AF458" s="266"/>
      <c r="AG458" s="266"/>
      <c r="AH458" s="266"/>
      <c r="AI458" s="266"/>
      <c r="AJ458" s="266"/>
      <c r="AK458" s="266"/>
      <c r="AL458" s="266"/>
      <c r="AM458" s="266"/>
      <c r="AN458" s="266"/>
      <c r="AO458" s="266"/>
      <c r="AP458" s="266"/>
      <c r="AQ458" s="266"/>
      <c r="AR458" s="266"/>
      <c r="AS458" s="266"/>
      <c r="AT458" s="266"/>
      <c r="AU458" s="280"/>
    </row>
    <row r="459" spans="1:47" ht="60" customHeight="1" x14ac:dyDescent="0.35">
      <c r="A459" s="276" t="s">
        <v>6945</v>
      </c>
      <c r="B459" s="254" t="s">
        <v>6946</v>
      </c>
      <c r="C459" s="255" t="s">
        <v>6962</v>
      </c>
      <c r="D459" s="258" t="s">
        <v>6963</v>
      </c>
      <c r="E459" s="259" t="s">
        <v>6071</v>
      </c>
      <c r="F459" s="262" t="s">
        <v>6949</v>
      </c>
      <c r="G459" s="265" t="str">
        <f>IF(COUNTIF(H459:AU459,"&lt;&gt;")=0,"",SUMPRODUCT(((Recommendations[ImplStatus]="Implemented")+(Recommendations[ImplStatus]="Compensated"))*ISNUMBER(MATCH(Recommendations[Id],H459:AU459,0)))/COUNTIF(H459:AU459,"&lt;&gt;"))</f>
        <v/>
      </c>
      <c r="H459" s="266"/>
      <c r="I459" s="266"/>
      <c r="J459" s="266"/>
      <c r="K459" s="266"/>
      <c r="L459" s="266"/>
      <c r="M459" s="266"/>
      <c r="N459" s="266"/>
      <c r="O459" s="266"/>
      <c r="P459" s="266"/>
      <c r="Q459" s="266"/>
      <c r="R459" s="266"/>
      <c r="S459" s="266"/>
      <c r="T459" s="266"/>
      <c r="U459" s="266"/>
      <c r="V459" s="266"/>
      <c r="W459" s="266"/>
      <c r="X459" s="266"/>
      <c r="Y459" s="266"/>
      <c r="Z459" s="266"/>
      <c r="AA459" s="266"/>
      <c r="AB459" s="266"/>
      <c r="AC459" s="266"/>
      <c r="AD459" s="266"/>
      <c r="AE459" s="266"/>
      <c r="AF459" s="266"/>
      <c r="AG459" s="266"/>
      <c r="AH459" s="266"/>
      <c r="AI459" s="266"/>
      <c r="AJ459" s="266"/>
      <c r="AK459" s="266"/>
      <c r="AL459" s="266"/>
      <c r="AM459" s="266"/>
      <c r="AN459" s="266"/>
      <c r="AO459" s="266"/>
      <c r="AP459" s="266"/>
      <c r="AQ459" s="266"/>
      <c r="AR459" s="266"/>
      <c r="AS459" s="266"/>
      <c r="AT459" s="266"/>
      <c r="AU459" s="280"/>
    </row>
    <row r="460" spans="1:47" ht="60" customHeight="1" x14ac:dyDescent="0.35">
      <c r="A460" s="276" t="s">
        <v>6945</v>
      </c>
      <c r="B460" s="254" t="s">
        <v>6946</v>
      </c>
      <c r="C460" s="255" t="s">
        <v>6964</v>
      </c>
      <c r="D460" s="258" t="s">
        <v>6965</v>
      </c>
      <c r="E460" s="259" t="s">
        <v>6071</v>
      </c>
      <c r="F460" s="262" t="s">
        <v>6949</v>
      </c>
      <c r="G460" s="265" t="str">
        <f>IF(COUNTIF(H460:AU460,"&lt;&gt;")=0,"",SUMPRODUCT(((Recommendations[ImplStatus]="Implemented")+(Recommendations[ImplStatus]="Compensated"))*ISNUMBER(MATCH(Recommendations[Id],H460:AU460,0)))/COUNTIF(H460:AU460,"&lt;&gt;"))</f>
        <v/>
      </c>
      <c r="H460" s="266"/>
      <c r="I460" s="266"/>
      <c r="J460" s="266"/>
      <c r="K460" s="266"/>
      <c r="L460" s="266"/>
      <c r="M460" s="266"/>
      <c r="N460" s="266"/>
      <c r="O460" s="266"/>
      <c r="P460" s="266"/>
      <c r="Q460" s="266"/>
      <c r="R460" s="266"/>
      <c r="S460" s="266"/>
      <c r="T460" s="266"/>
      <c r="U460" s="266"/>
      <c r="V460" s="266"/>
      <c r="W460" s="266"/>
      <c r="X460" s="266"/>
      <c r="Y460" s="266"/>
      <c r="Z460" s="266"/>
      <c r="AA460" s="266"/>
      <c r="AB460" s="266"/>
      <c r="AC460" s="266"/>
      <c r="AD460" s="266"/>
      <c r="AE460" s="266"/>
      <c r="AF460" s="266"/>
      <c r="AG460" s="266"/>
      <c r="AH460" s="266"/>
      <c r="AI460" s="266"/>
      <c r="AJ460" s="266"/>
      <c r="AK460" s="266"/>
      <c r="AL460" s="266"/>
      <c r="AM460" s="266"/>
      <c r="AN460" s="266"/>
      <c r="AO460" s="266"/>
      <c r="AP460" s="266"/>
      <c r="AQ460" s="266"/>
      <c r="AR460" s="266"/>
      <c r="AS460" s="266"/>
      <c r="AT460" s="266"/>
      <c r="AU460" s="280"/>
    </row>
    <row r="461" spans="1:47" ht="60" customHeight="1" x14ac:dyDescent="0.35">
      <c r="A461" s="276" t="s">
        <v>6945</v>
      </c>
      <c r="B461" s="254" t="s">
        <v>6946</v>
      </c>
      <c r="C461" s="255" t="s">
        <v>6966</v>
      </c>
      <c r="D461" s="258" t="s">
        <v>6967</v>
      </c>
      <c r="E461" s="259" t="s">
        <v>6071</v>
      </c>
      <c r="F461" s="262" t="s">
        <v>6949</v>
      </c>
      <c r="G461" s="265" t="str">
        <f>IF(COUNTIF(H461:AU461,"&lt;&gt;")=0,"",SUMPRODUCT(((Recommendations[ImplStatus]="Implemented")+(Recommendations[ImplStatus]="Compensated"))*ISNUMBER(MATCH(Recommendations[Id],H461:AU461,0)))/COUNTIF(H461:AU461,"&lt;&gt;"))</f>
        <v/>
      </c>
      <c r="H461" s="266"/>
      <c r="I461" s="266"/>
      <c r="J461" s="266"/>
      <c r="K461" s="266"/>
      <c r="L461" s="266"/>
      <c r="M461" s="266"/>
      <c r="N461" s="266"/>
      <c r="O461" s="266"/>
      <c r="P461" s="266"/>
      <c r="Q461" s="266"/>
      <c r="R461" s="266"/>
      <c r="S461" s="266"/>
      <c r="T461" s="266"/>
      <c r="U461" s="266"/>
      <c r="V461" s="266"/>
      <c r="W461" s="266"/>
      <c r="X461" s="266"/>
      <c r="Y461" s="266"/>
      <c r="Z461" s="266"/>
      <c r="AA461" s="266"/>
      <c r="AB461" s="266"/>
      <c r="AC461" s="266"/>
      <c r="AD461" s="266"/>
      <c r="AE461" s="266"/>
      <c r="AF461" s="266"/>
      <c r="AG461" s="266"/>
      <c r="AH461" s="266"/>
      <c r="AI461" s="266"/>
      <c r="AJ461" s="266"/>
      <c r="AK461" s="266"/>
      <c r="AL461" s="266"/>
      <c r="AM461" s="266"/>
      <c r="AN461" s="266"/>
      <c r="AO461" s="266"/>
      <c r="AP461" s="266"/>
      <c r="AQ461" s="266"/>
      <c r="AR461" s="266"/>
      <c r="AS461" s="266"/>
      <c r="AT461" s="266"/>
      <c r="AU461" s="280"/>
    </row>
    <row r="462" spans="1:47" ht="60" customHeight="1" x14ac:dyDescent="0.35">
      <c r="A462" s="276" t="s">
        <v>6945</v>
      </c>
      <c r="B462" s="254" t="s">
        <v>6946</v>
      </c>
      <c r="C462" s="255" t="s">
        <v>6968</v>
      </c>
      <c r="D462" s="258" t="s">
        <v>6969</v>
      </c>
      <c r="E462" s="259" t="s">
        <v>6071</v>
      </c>
      <c r="F462" s="262" t="s">
        <v>6949</v>
      </c>
      <c r="G462" s="265" t="str">
        <f>IF(COUNTIF(H462:AU462,"&lt;&gt;")=0,"",SUMPRODUCT(((Recommendations[ImplStatus]="Implemented")+(Recommendations[ImplStatus]="Compensated"))*ISNUMBER(MATCH(Recommendations[Id],H462:AU462,0)))/COUNTIF(H462:AU462,"&lt;&gt;"))</f>
        <v/>
      </c>
      <c r="H462" s="266"/>
      <c r="I462" s="266"/>
      <c r="J462" s="266"/>
      <c r="K462" s="266"/>
      <c r="L462" s="266"/>
      <c r="M462" s="266"/>
      <c r="N462" s="266"/>
      <c r="O462" s="266"/>
      <c r="P462" s="266"/>
      <c r="Q462" s="266"/>
      <c r="R462" s="266"/>
      <c r="S462" s="266"/>
      <c r="T462" s="266"/>
      <c r="U462" s="266"/>
      <c r="V462" s="266"/>
      <c r="W462" s="266"/>
      <c r="X462" s="266"/>
      <c r="Y462" s="266"/>
      <c r="Z462" s="266"/>
      <c r="AA462" s="266"/>
      <c r="AB462" s="266"/>
      <c r="AC462" s="266"/>
      <c r="AD462" s="266"/>
      <c r="AE462" s="266"/>
      <c r="AF462" s="266"/>
      <c r="AG462" s="266"/>
      <c r="AH462" s="266"/>
      <c r="AI462" s="266"/>
      <c r="AJ462" s="266"/>
      <c r="AK462" s="266"/>
      <c r="AL462" s="266"/>
      <c r="AM462" s="266"/>
      <c r="AN462" s="266"/>
      <c r="AO462" s="266"/>
      <c r="AP462" s="266"/>
      <c r="AQ462" s="266"/>
      <c r="AR462" s="266"/>
      <c r="AS462" s="266"/>
      <c r="AT462" s="266"/>
      <c r="AU462" s="280"/>
    </row>
    <row r="463" spans="1:47" ht="60" customHeight="1" x14ac:dyDescent="0.35">
      <c r="A463" s="276" t="s">
        <v>6945</v>
      </c>
      <c r="B463" s="254" t="s">
        <v>6946</v>
      </c>
      <c r="C463" s="255" t="s">
        <v>6970</v>
      </c>
      <c r="D463" s="258" t="s">
        <v>6971</v>
      </c>
      <c r="E463" s="259" t="s">
        <v>6071</v>
      </c>
      <c r="F463" s="262" t="s">
        <v>6949</v>
      </c>
      <c r="G463" s="265" t="str">
        <f>IF(COUNTIF(H463:AU463,"&lt;&gt;")=0,"",SUMPRODUCT(((Recommendations[ImplStatus]="Implemented")+(Recommendations[ImplStatus]="Compensated"))*ISNUMBER(MATCH(Recommendations[Id],H463:AU463,0)))/COUNTIF(H463:AU463,"&lt;&gt;"))</f>
        <v/>
      </c>
      <c r="H463" s="266"/>
      <c r="I463" s="266"/>
      <c r="J463" s="266"/>
      <c r="K463" s="266"/>
      <c r="L463" s="266"/>
      <c r="M463" s="266"/>
      <c r="N463" s="266"/>
      <c r="O463" s="266"/>
      <c r="P463" s="266"/>
      <c r="Q463" s="266"/>
      <c r="R463" s="266"/>
      <c r="S463" s="266"/>
      <c r="T463" s="266"/>
      <c r="U463" s="266"/>
      <c r="V463" s="266"/>
      <c r="W463" s="266"/>
      <c r="X463" s="266"/>
      <c r="Y463" s="266"/>
      <c r="Z463" s="266"/>
      <c r="AA463" s="266"/>
      <c r="AB463" s="266"/>
      <c r="AC463" s="266"/>
      <c r="AD463" s="266"/>
      <c r="AE463" s="266"/>
      <c r="AF463" s="266"/>
      <c r="AG463" s="266"/>
      <c r="AH463" s="266"/>
      <c r="AI463" s="266"/>
      <c r="AJ463" s="266"/>
      <c r="AK463" s="266"/>
      <c r="AL463" s="266"/>
      <c r="AM463" s="266"/>
      <c r="AN463" s="266"/>
      <c r="AO463" s="266"/>
      <c r="AP463" s="266"/>
      <c r="AQ463" s="266"/>
      <c r="AR463" s="266"/>
      <c r="AS463" s="266"/>
      <c r="AT463" s="266"/>
      <c r="AU463" s="280"/>
    </row>
    <row r="464" spans="1:47" ht="60" customHeight="1" x14ac:dyDescent="0.35">
      <c r="A464" s="276" t="s">
        <v>6945</v>
      </c>
      <c r="B464" s="254" t="s">
        <v>6946</v>
      </c>
      <c r="C464" s="255" t="s">
        <v>6972</v>
      </c>
      <c r="D464" s="258" t="s">
        <v>6973</v>
      </c>
      <c r="E464" s="259" t="s">
        <v>6071</v>
      </c>
      <c r="F464" s="262" t="s">
        <v>6949</v>
      </c>
      <c r="G464" s="265" t="str">
        <f>IF(COUNTIF(H464:AU464,"&lt;&gt;")=0,"",SUMPRODUCT(((Recommendations[ImplStatus]="Implemented")+(Recommendations[ImplStatus]="Compensated"))*ISNUMBER(MATCH(Recommendations[Id],H464:AU464,0)))/COUNTIF(H464:AU464,"&lt;&gt;"))</f>
        <v/>
      </c>
      <c r="H464" s="266"/>
      <c r="I464" s="266"/>
      <c r="J464" s="266"/>
      <c r="K464" s="266"/>
      <c r="L464" s="266"/>
      <c r="M464" s="266"/>
      <c r="N464" s="266"/>
      <c r="O464" s="266"/>
      <c r="P464" s="266"/>
      <c r="Q464" s="266"/>
      <c r="R464" s="266"/>
      <c r="S464" s="266"/>
      <c r="T464" s="266"/>
      <c r="U464" s="266"/>
      <c r="V464" s="266"/>
      <c r="W464" s="266"/>
      <c r="X464" s="266"/>
      <c r="Y464" s="266"/>
      <c r="Z464" s="266"/>
      <c r="AA464" s="266"/>
      <c r="AB464" s="266"/>
      <c r="AC464" s="266"/>
      <c r="AD464" s="266"/>
      <c r="AE464" s="266"/>
      <c r="AF464" s="266"/>
      <c r="AG464" s="266"/>
      <c r="AH464" s="266"/>
      <c r="AI464" s="266"/>
      <c r="AJ464" s="266"/>
      <c r="AK464" s="266"/>
      <c r="AL464" s="266"/>
      <c r="AM464" s="266"/>
      <c r="AN464" s="266"/>
      <c r="AO464" s="266"/>
      <c r="AP464" s="266"/>
      <c r="AQ464" s="266"/>
      <c r="AR464" s="266"/>
      <c r="AS464" s="266"/>
      <c r="AT464" s="266"/>
      <c r="AU464" s="280"/>
    </row>
    <row r="465" spans="1:47" ht="60" customHeight="1" x14ac:dyDescent="0.35">
      <c r="A465" s="276" t="s">
        <v>6945</v>
      </c>
      <c r="B465" s="254" t="s">
        <v>6946</v>
      </c>
      <c r="C465" s="255" t="s">
        <v>6974</v>
      </c>
      <c r="D465" s="258" t="s">
        <v>6975</v>
      </c>
      <c r="E465" s="259" t="s">
        <v>6071</v>
      </c>
      <c r="F465" s="262" t="s">
        <v>6949</v>
      </c>
      <c r="G465" s="265" t="str">
        <f>IF(COUNTIF(H465:AU465,"&lt;&gt;")=0,"",SUMPRODUCT(((Recommendations[ImplStatus]="Implemented")+(Recommendations[ImplStatus]="Compensated"))*ISNUMBER(MATCH(Recommendations[Id],H465:AU465,0)))/COUNTIF(H465:AU465,"&lt;&gt;"))</f>
        <v/>
      </c>
      <c r="H465" s="266"/>
      <c r="I465" s="266"/>
      <c r="J465" s="266"/>
      <c r="K465" s="266"/>
      <c r="L465" s="266"/>
      <c r="M465" s="266"/>
      <c r="N465" s="266"/>
      <c r="O465" s="266"/>
      <c r="P465" s="266"/>
      <c r="Q465" s="266"/>
      <c r="R465" s="266"/>
      <c r="S465" s="266"/>
      <c r="T465" s="266"/>
      <c r="U465" s="266"/>
      <c r="V465" s="266"/>
      <c r="W465" s="266"/>
      <c r="X465" s="266"/>
      <c r="Y465" s="266"/>
      <c r="Z465" s="266"/>
      <c r="AA465" s="266"/>
      <c r="AB465" s="266"/>
      <c r="AC465" s="266"/>
      <c r="AD465" s="266"/>
      <c r="AE465" s="266"/>
      <c r="AF465" s="266"/>
      <c r="AG465" s="266"/>
      <c r="AH465" s="266"/>
      <c r="AI465" s="266"/>
      <c r="AJ465" s="266"/>
      <c r="AK465" s="266"/>
      <c r="AL465" s="266"/>
      <c r="AM465" s="266"/>
      <c r="AN465" s="266"/>
      <c r="AO465" s="266"/>
      <c r="AP465" s="266"/>
      <c r="AQ465" s="266"/>
      <c r="AR465" s="266"/>
      <c r="AS465" s="266"/>
      <c r="AT465" s="266"/>
      <c r="AU465" s="280"/>
    </row>
    <row r="466" spans="1:47" ht="60" customHeight="1" outlineLevel="2" x14ac:dyDescent="0.35">
      <c r="A466" s="275" t="s">
        <v>6945</v>
      </c>
      <c r="B466" s="253" t="s">
        <v>6976</v>
      </c>
      <c r="C466" s="253"/>
      <c r="D466" s="257"/>
      <c r="E466" s="253"/>
      <c r="F466" s="261"/>
      <c r="G466" s="264" t="str">
        <f>IF(COUNTIF(H466:AU466,"&lt;&gt;")=0,"",SUMPRODUCT(((Recommendations[ImplStatus]="Implemented")+(Recommendations[ImplStatus]="Compensated"))*ISNUMBER(MATCH(Recommendations[Id],H466:AU466,0)))/COUNTIF(H466:AU466,"&lt;&gt;"))</f>
        <v/>
      </c>
      <c r="H466" s="261"/>
      <c r="I466" s="261"/>
      <c r="J466" s="261"/>
      <c r="K466" s="261"/>
      <c r="L466" s="261"/>
      <c r="M466" s="261"/>
      <c r="N466" s="261"/>
      <c r="O466" s="261"/>
      <c r="P466" s="261"/>
      <c r="Q466" s="261"/>
      <c r="R466" s="261"/>
      <c r="S466" s="261"/>
      <c r="T466" s="261"/>
      <c r="U466" s="261"/>
      <c r="V466" s="261"/>
      <c r="W466" s="261"/>
      <c r="X466" s="261"/>
      <c r="Y466" s="261"/>
      <c r="Z466" s="261"/>
      <c r="AA466" s="261"/>
      <c r="AB466" s="261"/>
      <c r="AC466" s="261"/>
      <c r="AD466" s="261"/>
      <c r="AE466" s="261"/>
      <c r="AF466" s="261"/>
      <c r="AG466" s="261"/>
      <c r="AH466" s="261"/>
      <c r="AI466" s="261"/>
      <c r="AJ466" s="261"/>
      <c r="AK466" s="261"/>
      <c r="AL466" s="261"/>
      <c r="AM466" s="261"/>
      <c r="AN466" s="261"/>
      <c r="AO466" s="261"/>
      <c r="AP466" s="261"/>
      <c r="AQ466" s="261"/>
      <c r="AR466" s="261"/>
      <c r="AS466" s="261"/>
      <c r="AT466" s="261"/>
      <c r="AU466" s="279"/>
    </row>
    <row r="467" spans="1:47" ht="60" customHeight="1" x14ac:dyDescent="0.35">
      <c r="A467" s="276" t="s">
        <v>6945</v>
      </c>
      <c r="B467" s="254" t="s">
        <v>6976</v>
      </c>
      <c r="C467" s="255" t="s">
        <v>6977</v>
      </c>
      <c r="D467" s="258" t="s">
        <v>6978</v>
      </c>
      <c r="E467" s="259" t="s">
        <v>6042</v>
      </c>
      <c r="F467" s="262" t="s">
        <v>6181</v>
      </c>
      <c r="G467" s="265" t="str">
        <f>IF(COUNTIF(H467:AU467,"&lt;&gt;")=0,"",SUMPRODUCT(((Recommendations[ImplStatus]="Implemented")+(Recommendations[ImplStatus]="Compensated"))*ISNUMBER(MATCH(Recommendations[Id],H467:AU467,0)))/COUNTIF(H467:AU467,"&lt;&gt;"))</f>
        <v/>
      </c>
      <c r="H467" s="266"/>
      <c r="I467" s="266"/>
      <c r="J467" s="266"/>
      <c r="K467" s="266"/>
      <c r="L467" s="266"/>
      <c r="M467" s="266"/>
      <c r="N467" s="266"/>
      <c r="O467" s="266"/>
      <c r="P467" s="266"/>
      <c r="Q467" s="266"/>
      <c r="R467" s="266"/>
      <c r="S467" s="266"/>
      <c r="T467" s="266"/>
      <c r="U467" s="266"/>
      <c r="V467" s="266"/>
      <c r="W467" s="266"/>
      <c r="X467" s="266"/>
      <c r="Y467" s="266"/>
      <c r="Z467" s="266"/>
      <c r="AA467" s="266"/>
      <c r="AB467" s="266"/>
      <c r="AC467" s="266"/>
      <c r="AD467" s="266"/>
      <c r="AE467" s="266"/>
      <c r="AF467" s="266"/>
      <c r="AG467" s="266"/>
      <c r="AH467" s="266"/>
      <c r="AI467" s="266"/>
      <c r="AJ467" s="266"/>
      <c r="AK467" s="266"/>
      <c r="AL467" s="266"/>
      <c r="AM467" s="266"/>
      <c r="AN467" s="266"/>
      <c r="AO467" s="266"/>
      <c r="AP467" s="266"/>
      <c r="AQ467" s="266"/>
      <c r="AR467" s="266"/>
      <c r="AS467" s="266"/>
      <c r="AT467" s="266"/>
      <c r="AU467" s="280"/>
    </row>
    <row r="468" spans="1:47" ht="60" customHeight="1" x14ac:dyDescent="0.35">
      <c r="A468" s="276" t="s">
        <v>6945</v>
      </c>
      <c r="B468" s="254" t="s">
        <v>6976</v>
      </c>
      <c r="C468" s="255" t="s">
        <v>6979</v>
      </c>
      <c r="D468" s="258" t="s">
        <v>6980</v>
      </c>
      <c r="E468" s="259" t="s">
        <v>6042</v>
      </c>
      <c r="F468" s="262" t="s">
        <v>6181</v>
      </c>
      <c r="G468" s="265" t="str">
        <f>IF(COUNTIF(H468:AU468,"&lt;&gt;")=0,"",SUMPRODUCT(((Recommendations[ImplStatus]="Implemented")+(Recommendations[ImplStatus]="Compensated"))*ISNUMBER(MATCH(Recommendations[Id],H468:AU468,0)))/COUNTIF(H468:AU468,"&lt;&gt;"))</f>
        <v/>
      </c>
      <c r="H468" s="266"/>
      <c r="I468" s="266"/>
      <c r="J468" s="266"/>
      <c r="K468" s="266"/>
      <c r="L468" s="266"/>
      <c r="M468" s="266"/>
      <c r="N468" s="266"/>
      <c r="O468" s="266"/>
      <c r="P468" s="266"/>
      <c r="Q468" s="266"/>
      <c r="R468" s="266"/>
      <c r="S468" s="266"/>
      <c r="T468" s="266"/>
      <c r="U468" s="266"/>
      <c r="V468" s="266"/>
      <c r="W468" s="266"/>
      <c r="X468" s="266"/>
      <c r="Y468" s="266"/>
      <c r="Z468" s="266"/>
      <c r="AA468" s="266"/>
      <c r="AB468" s="266"/>
      <c r="AC468" s="266"/>
      <c r="AD468" s="266"/>
      <c r="AE468" s="266"/>
      <c r="AF468" s="266"/>
      <c r="AG468" s="266"/>
      <c r="AH468" s="266"/>
      <c r="AI468" s="266"/>
      <c r="AJ468" s="266"/>
      <c r="AK468" s="266"/>
      <c r="AL468" s="266"/>
      <c r="AM468" s="266"/>
      <c r="AN468" s="266"/>
      <c r="AO468" s="266"/>
      <c r="AP468" s="266"/>
      <c r="AQ468" s="266"/>
      <c r="AR468" s="266"/>
      <c r="AS468" s="266"/>
      <c r="AT468" s="266"/>
      <c r="AU468" s="280"/>
    </row>
    <row r="469" spans="1:47" ht="60" customHeight="1" x14ac:dyDescent="0.35">
      <c r="A469" s="276" t="s">
        <v>6945</v>
      </c>
      <c r="B469" s="254" t="s">
        <v>6976</v>
      </c>
      <c r="C469" s="255" t="s">
        <v>6981</v>
      </c>
      <c r="D469" s="258" t="s">
        <v>6982</v>
      </c>
      <c r="E469" s="259" t="s">
        <v>6042</v>
      </c>
      <c r="F469" s="262" t="s">
        <v>6181</v>
      </c>
      <c r="G469" s="265" t="str">
        <f>IF(COUNTIF(H469:AU469,"&lt;&gt;")=0,"",SUMPRODUCT(((Recommendations[ImplStatus]="Implemented")+(Recommendations[ImplStatus]="Compensated"))*ISNUMBER(MATCH(Recommendations[Id],H469:AU469,0)))/COUNTIF(H469:AU469,"&lt;&gt;"))</f>
        <v/>
      </c>
      <c r="H469" s="266"/>
      <c r="I469" s="266"/>
      <c r="J469" s="266"/>
      <c r="K469" s="266"/>
      <c r="L469" s="266"/>
      <c r="M469" s="266"/>
      <c r="N469" s="266"/>
      <c r="O469" s="266"/>
      <c r="P469" s="266"/>
      <c r="Q469" s="266"/>
      <c r="R469" s="266"/>
      <c r="S469" s="266"/>
      <c r="T469" s="266"/>
      <c r="U469" s="266"/>
      <c r="V469" s="266"/>
      <c r="W469" s="266"/>
      <c r="X469" s="266"/>
      <c r="Y469" s="266"/>
      <c r="Z469" s="266"/>
      <c r="AA469" s="266"/>
      <c r="AB469" s="266"/>
      <c r="AC469" s="266"/>
      <c r="AD469" s="266"/>
      <c r="AE469" s="266"/>
      <c r="AF469" s="266"/>
      <c r="AG469" s="266"/>
      <c r="AH469" s="266"/>
      <c r="AI469" s="266"/>
      <c r="AJ469" s="266"/>
      <c r="AK469" s="266"/>
      <c r="AL469" s="266"/>
      <c r="AM469" s="266"/>
      <c r="AN469" s="266"/>
      <c r="AO469" s="266"/>
      <c r="AP469" s="266"/>
      <c r="AQ469" s="266"/>
      <c r="AR469" s="266"/>
      <c r="AS469" s="266"/>
      <c r="AT469" s="266"/>
      <c r="AU469" s="280"/>
    </row>
    <row r="470" spans="1:47" ht="60" customHeight="1" x14ac:dyDescent="0.35">
      <c r="A470" s="276" t="s">
        <v>6945</v>
      </c>
      <c r="B470" s="254" t="s">
        <v>6976</v>
      </c>
      <c r="C470" s="255" t="s">
        <v>6983</v>
      </c>
      <c r="D470" s="258" t="s">
        <v>6984</v>
      </c>
      <c r="E470" s="259" t="s">
        <v>6138</v>
      </c>
      <c r="F470" s="262" t="s">
        <v>6550</v>
      </c>
      <c r="G470" s="265" t="str">
        <f>IF(COUNTIF(H470:AU470,"&lt;&gt;")=0,"",SUMPRODUCT(((Recommendations[ImplStatus]="Implemented")+(Recommendations[ImplStatus]="Compensated"))*ISNUMBER(MATCH(Recommendations[Id],H470:AU470,0)))/COUNTIF(H470:AU470,"&lt;&gt;"))</f>
        <v/>
      </c>
      <c r="H470" s="266"/>
      <c r="I470" s="266"/>
      <c r="J470" s="266"/>
      <c r="K470" s="266"/>
      <c r="L470" s="266"/>
      <c r="M470" s="266"/>
      <c r="N470" s="266"/>
      <c r="O470" s="266"/>
      <c r="P470" s="266"/>
      <c r="Q470" s="266"/>
      <c r="R470" s="266"/>
      <c r="S470" s="266"/>
      <c r="T470" s="266"/>
      <c r="U470" s="266"/>
      <c r="V470" s="266"/>
      <c r="W470" s="266"/>
      <c r="X470" s="266"/>
      <c r="Y470" s="266"/>
      <c r="Z470" s="266"/>
      <c r="AA470" s="266"/>
      <c r="AB470" s="266"/>
      <c r="AC470" s="266"/>
      <c r="AD470" s="266"/>
      <c r="AE470" s="266"/>
      <c r="AF470" s="266"/>
      <c r="AG470" s="266"/>
      <c r="AH470" s="266"/>
      <c r="AI470" s="266"/>
      <c r="AJ470" s="266"/>
      <c r="AK470" s="266"/>
      <c r="AL470" s="266"/>
      <c r="AM470" s="266"/>
      <c r="AN470" s="266"/>
      <c r="AO470" s="266"/>
      <c r="AP470" s="266"/>
      <c r="AQ470" s="266"/>
      <c r="AR470" s="266"/>
      <c r="AS470" s="266"/>
      <c r="AT470" s="266"/>
      <c r="AU470" s="280"/>
    </row>
    <row r="471" spans="1:47" ht="60" customHeight="1" x14ac:dyDescent="0.35">
      <c r="A471" s="276" t="s">
        <v>6945</v>
      </c>
      <c r="B471" s="254" t="s">
        <v>6976</v>
      </c>
      <c r="C471" s="255" t="s">
        <v>6985</v>
      </c>
      <c r="D471" s="258" t="s">
        <v>6986</v>
      </c>
      <c r="E471" s="259" t="s">
        <v>6138</v>
      </c>
      <c r="F471" s="262" t="s">
        <v>6550</v>
      </c>
      <c r="G471" s="265" t="str">
        <f>IF(COUNTIF(H471:AU471,"&lt;&gt;")=0,"",SUMPRODUCT(((Recommendations[ImplStatus]="Implemented")+(Recommendations[ImplStatus]="Compensated"))*ISNUMBER(MATCH(Recommendations[Id],H471:AU471,0)))/COUNTIF(H471:AU471,"&lt;&gt;"))</f>
        <v/>
      </c>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6"/>
      <c r="AD471" s="266"/>
      <c r="AE471" s="266"/>
      <c r="AF471" s="266"/>
      <c r="AG471" s="266"/>
      <c r="AH471" s="266"/>
      <c r="AI471" s="266"/>
      <c r="AJ471" s="266"/>
      <c r="AK471" s="266"/>
      <c r="AL471" s="266"/>
      <c r="AM471" s="266"/>
      <c r="AN471" s="266"/>
      <c r="AO471" s="266"/>
      <c r="AP471" s="266"/>
      <c r="AQ471" s="266"/>
      <c r="AR471" s="266"/>
      <c r="AS471" s="266"/>
      <c r="AT471" s="266"/>
      <c r="AU471" s="280"/>
    </row>
    <row r="472" spans="1:47" ht="60" customHeight="1" x14ac:dyDescent="0.35">
      <c r="A472" s="276" t="s">
        <v>6945</v>
      </c>
      <c r="B472" s="254" t="s">
        <v>6976</v>
      </c>
      <c r="C472" s="255" t="s">
        <v>6987</v>
      </c>
      <c r="D472" s="258" t="s">
        <v>6988</v>
      </c>
      <c r="E472" s="259" t="s">
        <v>6042</v>
      </c>
      <c r="F472" s="262" t="s">
        <v>6550</v>
      </c>
      <c r="G472" s="265" t="str">
        <f>IF(COUNTIF(H472:AU472,"&lt;&gt;")=0,"",SUMPRODUCT(((Recommendations[ImplStatus]="Implemented")+(Recommendations[ImplStatus]="Compensated"))*ISNUMBER(MATCH(Recommendations[Id],H472:AU472,0)))/COUNTIF(H472:AU472,"&lt;&gt;"))</f>
        <v/>
      </c>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266"/>
      <c r="AK472" s="266"/>
      <c r="AL472" s="266"/>
      <c r="AM472" s="266"/>
      <c r="AN472" s="266"/>
      <c r="AO472" s="266"/>
      <c r="AP472" s="266"/>
      <c r="AQ472" s="266"/>
      <c r="AR472" s="266"/>
      <c r="AS472" s="266"/>
      <c r="AT472" s="266"/>
      <c r="AU472" s="280"/>
    </row>
    <row r="473" spans="1:47" ht="60" customHeight="1" x14ac:dyDescent="0.35">
      <c r="A473" s="276" t="s">
        <v>6945</v>
      </c>
      <c r="B473" s="254" t="s">
        <v>6976</v>
      </c>
      <c r="C473" s="255" t="s">
        <v>6989</v>
      </c>
      <c r="D473" s="258" t="s">
        <v>6990</v>
      </c>
      <c r="E473" s="259" t="s">
        <v>6042</v>
      </c>
      <c r="F473" s="262" t="s">
        <v>6489</v>
      </c>
      <c r="G473" s="265" t="str">
        <f>IF(COUNTIF(H473:AU473,"&lt;&gt;")=0,"",SUMPRODUCT(((Recommendations[ImplStatus]="Implemented")+(Recommendations[ImplStatus]="Compensated"))*ISNUMBER(MATCH(Recommendations[Id],H473:AU473,0)))/COUNTIF(H473:AU473,"&lt;&gt;"))</f>
        <v/>
      </c>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6"/>
      <c r="AD473" s="266"/>
      <c r="AE473" s="266"/>
      <c r="AF473" s="266"/>
      <c r="AG473" s="266"/>
      <c r="AH473" s="266"/>
      <c r="AI473" s="266"/>
      <c r="AJ473" s="266"/>
      <c r="AK473" s="266"/>
      <c r="AL473" s="266"/>
      <c r="AM473" s="266"/>
      <c r="AN473" s="266"/>
      <c r="AO473" s="266"/>
      <c r="AP473" s="266"/>
      <c r="AQ473" s="266"/>
      <c r="AR473" s="266"/>
      <c r="AS473" s="266"/>
      <c r="AT473" s="266"/>
      <c r="AU473" s="280"/>
    </row>
    <row r="474" spans="1:47" ht="60" customHeight="1" x14ac:dyDescent="0.35">
      <c r="A474" s="276" t="s">
        <v>6945</v>
      </c>
      <c r="B474" s="254" t="s">
        <v>6976</v>
      </c>
      <c r="C474" s="255" t="s">
        <v>6991</v>
      </c>
      <c r="D474" s="258" t="s">
        <v>6992</v>
      </c>
      <c r="E474" s="259" t="s">
        <v>6071</v>
      </c>
      <c r="F474" s="262" t="s">
        <v>6489</v>
      </c>
      <c r="G474" s="265" t="str">
        <f>IF(COUNTIF(H474:AU474,"&lt;&gt;")=0,"",SUMPRODUCT(((Recommendations[ImplStatus]="Implemented")+(Recommendations[ImplStatus]="Compensated"))*ISNUMBER(MATCH(Recommendations[Id],H474:AU474,0)))/COUNTIF(H474:AU474,"&lt;&gt;"))</f>
        <v/>
      </c>
      <c r="H474" s="266"/>
      <c r="I474" s="266"/>
      <c r="J474" s="266"/>
      <c r="K474" s="266"/>
      <c r="L474" s="266"/>
      <c r="M474" s="266"/>
      <c r="N474" s="266"/>
      <c r="O474" s="266"/>
      <c r="P474" s="266"/>
      <c r="Q474" s="266"/>
      <c r="R474" s="266"/>
      <c r="S474" s="266"/>
      <c r="T474" s="266"/>
      <c r="U474" s="266"/>
      <c r="V474" s="266"/>
      <c r="W474" s="266"/>
      <c r="X474" s="266"/>
      <c r="Y474" s="266"/>
      <c r="Z474" s="266"/>
      <c r="AA474" s="266"/>
      <c r="AB474" s="266"/>
      <c r="AC474" s="266"/>
      <c r="AD474" s="266"/>
      <c r="AE474" s="266"/>
      <c r="AF474" s="266"/>
      <c r="AG474" s="266"/>
      <c r="AH474" s="266"/>
      <c r="AI474" s="266"/>
      <c r="AJ474" s="266"/>
      <c r="AK474" s="266"/>
      <c r="AL474" s="266"/>
      <c r="AM474" s="266"/>
      <c r="AN474" s="266"/>
      <c r="AO474" s="266"/>
      <c r="AP474" s="266"/>
      <c r="AQ474" s="266"/>
      <c r="AR474" s="266"/>
      <c r="AS474" s="266"/>
      <c r="AT474" s="266"/>
      <c r="AU474" s="280"/>
    </row>
    <row r="475" spans="1:47" ht="60" customHeight="1" x14ac:dyDescent="0.35">
      <c r="A475" s="276" t="s">
        <v>6945</v>
      </c>
      <c r="B475" s="254" t="s">
        <v>6976</v>
      </c>
      <c r="C475" s="255" t="s">
        <v>6993</v>
      </c>
      <c r="D475" s="258" t="s">
        <v>6994</v>
      </c>
      <c r="E475" s="259" t="s">
        <v>6071</v>
      </c>
      <c r="F475" s="262" t="s">
        <v>6489</v>
      </c>
      <c r="G475" s="265" t="str">
        <f>IF(COUNTIF(H475:AU475,"&lt;&gt;")=0,"",SUMPRODUCT(((Recommendations[ImplStatus]="Implemented")+(Recommendations[ImplStatus]="Compensated"))*ISNUMBER(MATCH(Recommendations[Id],H475:AU475,0)))/COUNTIF(H475:AU475,"&lt;&gt;"))</f>
        <v/>
      </c>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266"/>
      <c r="AK475" s="266"/>
      <c r="AL475" s="266"/>
      <c r="AM475" s="266"/>
      <c r="AN475" s="266"/>
      <c r="AO475" s="266"/>
      <c r="AP475" s="266"/>
      <c r="AQ475" s="266"/>
      <c r="AR475" s="266"/>
      <c r="AS475" s="266"/>
      <c r="AT475" s="266"/>
      <c r="AU475" s="280"/>
    </row>
    <row r="476" spans="1:47" ht="60" customHeight="1" x14ac:dyDescent="0.35">
      <c r="A476" s="276" t="s">
        <v>6945</v>
      </c>
      <c r="B476" s="254" t="s">
        <v>6976</v>
      </c>
      <c r="C476" s="255" t="s">
        <v>6995</v>
      </c>
      <c r="D476" s="258" t="s">
        <v>6996</v>
      </c>
      <c r="E476" s="259" t="s">
        <v>6071</v>
      </c>
      <c r="F476" s="262" t="s">
        <v>6489</v>
      </c>
      <c r="G476" s="265" t="str">
        <f>IF(COUNTIF(H476:AU476,"&lt;&gt;")=0,"",SUMPRODUCT(((Recommendations[ImplStatus]="Implemented")+(Recommendations[ImplStatus]="Compensated"))*ISNUMBER(MATCH(Recommendations[Id],H476:AU476,0)))/COUNTIF(H476:AU476,"&lt;&gt;"))</f>
        <v/>
      </c>
      <c r="H476" s="266"/>
      <c r="I476" s="266"/>
      <c r="J476" s="266"/>
      <c r="K476" s="266"/>
      <c r="L476" s="266"/>
      <c r="M476" s="266"/>
      <c r="N476" s="266"/>
      <c r="O476" s="266"/>
      <c r="P476" s="266"/>
      <c r="Q476" s="266"/>
      <c r="R476" s="266"/>
      <c r="S476" s="266"/>
      <c r="T476" s="266"/>
      <c r="U476" s="266"/>
      <c r="V476" s="266"/>
      <c r="W476" s="266"/>
      <c r="X476" s="266"/>
      <c r="Y476" s="266"/>
      <c r="Z476" s="266"/>
      <c r="AA476" s="266"/>
      <c r="AB476" s="266"/>
      <c r="AC476" s="266"/>
      <c r="AD476" s="266"/>
      <c r="AE476" s="266"/>
      <c r="AF476" s="266"/>
      <c r="AG476" s="266"/>
      <c r="AH476" s="266"/>
      <c r="AI476" s="266"/>
      <c r="AJ476" s="266"/>
      <c r="AK476" s="266"/>
      <c r="AL476" s="266"/>
      <c r="AM476" s="266"/>
      <c r="AN476" s="266"/>
      <c r="AO476" s="266"/>
      <c r="AP476" s="266"/>
      <c r="AQ476" s="266"/>
      <c r="AR476" s="266"/>
      <c r="AS476" s="266"/>
      <c r="AT476" s="266"/>
      <c r="AU476" s="280"/>
    </row>
    <row r="477" spans="1:47" ht="60" customHeight="1" x14ac:dyDescent="0.35">
      <c r="A477" s="276" t="s">
        <v>6945</v>
      </c>
      <c r="B477" s="254" t="s">
        <v>6976</v>
      </c>
      <c r="C477" s="255" t="s">
        <v>6997</v>
      </c>
      <c r="D477" s="258" t="s">
        <v>6998</v>
      </c>
      <c r="E477" s="259" t="s">
        <v>6071</v>
      </c>
      <c r="F477" s="262" t="s">
        <v>6489</v>
      </c>
      <c r="G477" s="265" t="str">
        <f>IF(COUNTIF(H477:AU477,"&lt;&gt;")=0,"",SUMPRODUCT(((Recommendations[ImplStatus]="Implemented")+(Recommendations[ImplStatus]="Compensated"))*ISNUMBER(MATCH(Recommendations[Id],H477:AU477,0)))/COUNTIF(H477:AU477,"&lt;&gt;"))</f>
        <v/>
      </c>
      <c r="H477" s="266"/>
      <c r="I477" s="266"/>
      <c r="J477" s="266"/>
      <c r="K477" s="266"/>
      <c r="L477" s="266"/>
      <c r="M477" s="266"/>
      <c r="N477" s="266"/>
      <c r="O477" s="266"/>
      <c r="P477" s="266"/>
      <c r="Q477" s="266"/>
      <c r="R477" s="266"/>
      <c r="S477" s="266"/>
      <c r="T477" s="266"/>
      <c r="U477" s="266"/>
      <c r="V477" s="266"/>
      <c r="W477" s="266"/>
      <c r="X477" s="266"/>
      <c r="Y477" s="266"/>
      <c r="Z477" s="266"/>
      <c r="AA477" s="266"/>
      <c r="AB477" s="266"/>
      <c r="AC477" s="266"/>
      <c r="AD477" s="266"/>
      <c r="AE477" s="266"/>
      <c r="AF477" s="266"/>
      <c r="AG477" s="266"/>
      <c r="AH477" s="266"/>
      <c r="AI477" s="266"/>
      <c r="AJ477" s="266"/>
      <c r="AK477" s="266"/>
      <c r="AL477" s="266"/>
      <c r="AM477" s="266"/>
      <c r="AN477" s="266"/>
      <c r="AO477" s="266"/>
      <c r="AP477" s="266"/>
      <c r="AQ477" s="266"/>
      <c r="AR477" s="266"/>
      <c r="AS477" s="266"/>
      <c r="AT477" s="266"/>
      <c r="AU477" s="280"/>
    </row>
    <row r="478" spans="1:47" ht="60" customHeight="1" x14ac:dyDescent="0.35">
      <c r="A478" s="276" t="s">
        <v>6945</v>
      </c>
      <c r="B478" s="254" t="s">
        <v>6976</v>
      </c>
      <c r="C478" s="255" t="s">
        <v>6999</v>
      </c>
      <c r="D478" s="258" t="s">
        <v>7000</v>
      </c>
      <c r="E478" s="259" t="s">
        <v>6071</v>
      </c>
      <c r="F478" s="262" t="s">
        <v>6550</v>
      </c>
      <c r="G478" s="265" t="str">
        <f>IF(COUNTIF(H478:AU478,"&lt;&gt;")=0,"",SUMPRODUCT(((Recommendations[ImplStatus]="Implemented")+(Recommendations[ImplStatus]="Compensated"))*ISNUMBER(MATCH(Recommendations[Id],H478:AU478,0)))/COUNTIF(H478:AU478,"&lt;&gt;"))</f>
        <v/>
      </c>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6"/>
      <c r="AD478" s="266"/>
      <c r="AE478" s="266"/>
      <c r="AF478" s="266"/>
      <c r="AG478" s="266"/>
      <c r="AH478" s="266"/>
      <c r="AI478" s="266"/>
      <c r="AJ478" s="266"/>
      <c r="AK478" s="266"/>
      <c r="AL478" s="266"/>
      <c r="AM478" s="266"/>
      <c r="AN478" s="266"/>
      <c r="AO478" s="266"/>
      <c r="AP478" s="266"/>
      <c r="AQ478" s="266"/>
      <c r="AR478" s="266"/>
      <c r="AS478" s="266"/>
      <c r="AT478" s="266"/>
      <c r="AU478" s="280"/>
    </row>
    <row r="479" spans="1:47" ht="60" customHeight="1" x14ac:dyDescent="0.35">
      <c r="A479" s="276" t="s">
        <v>6945</v>
      </c>
      <c r="B479" s="254" t="s">
        <v>6976</v>
      </c>
      <c r="C479" s="255" t="s">
        <v>7001</v>
      </c>
      <c r="D479" s="258" t="s">
        <v>7002</v>
      </c>
      <c r="E479" s="259" t="s">
        <v>6186</v>
      </c>
      <c r="F479" s="262" t="s">
        <v>6550</v>
      </c>
      <c r="G479" s="265" t="str">
        <f>IF(COUNTIF(H479:AU479,"&lt;&gt;")=0,"",SUMPRODUCT(((Recommendations[ImplStatus]="Implemented")+(Recommendations[ImplStatus]="Compensated"))*ISNUMBER(MATCH(Recommendations[Id],H479:AU479,0)))/COUNTIF(H479:AU479,"&lt;&gt;"))</f>
        <v/>
      </c>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6"/>
      <c r="AD479" s="266"/>
      <c r="AE479" s="266"/>
      <c r="AF479" s="266"/>
      <c r="AG479" s="266"/>
      <c r="AH479" s="266"/>
      <c r="AI479" s="266"/>
      <c r="AJ479" s="266"/>
      <c r="AK479" s="266"/>
      <c r="AL479" s="266"/>
      <c r="AM479" s="266"/>
      <c r="AN479" s="266"/>
      <c r="AO479" s="266"/>
      <c r="AP479" s="266"/>
      <c r="AQ479" s="266"/>
      <c r="AR479" s="266"/>
      <c r="AS479" s="266"/>
      <c r="AT479" s="266"/>
      <c r="AU479" s="280"/>
    </row>
    <row r="480" spans="1:47" ht="60" customHeight="1" x14ac:dyDescent="0.35">
      <c r="A480" s="276" t="s">
        <v>6945</v>
      </c>
      <c r="B480" s="254" t="s">
        <v>6976</v>
      </c>
      <c r="C480" s="255" t="s">
        <v>7003</v>
      </c>
      <c r="D480" s="258" t="s">
        <v>7004</v>
      </c>
      <c r="E480" s="259" t="s">
        <v>6186</v>
      </c>
      <c r="F480" s="262" t="s">
        <v>6550</v>
      </c>
      <c r="G480" s="265" t="str">
        <f>IF(COUNTIF(H480:AU480,"&lt;&gt;")=0,"",SUMPRODUCT(((Recommendations[ImplStatus]="Implemented")+(Recommendations[ImplStatus]="Compensated"))*ISNUMBER(MATCH(Recommendations[Id],H480:AU480,0)))/COUNTIF(H480:AU480,"&lt;&gt;"))</f>
        <v/>
      </c>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6"/>
      <c r="AD480" s="266"/>
      <c r="AE480" s="266"/>
      <c r="AF480" s="266"/>
      <c r="AG480" s="266"/>
      <c r="AH480" s="266"/>
      <c r="AI480" s="266"/>
      <c r="AJ480" s="266"/>
      <c r="AK480" s="266"/>
      <c r="AL480" s="266"/>
      <c r="AM480" s="266"/>
      <c r="AN480" s="266"/>
      <c r="AO480" s="266"/>
      <c r="AP480" s="266"/>
      <c r="AQ480" s="266"/>
      <c r="AR480" s="266"/>
      <c r="AS480" s="266"/>
      <c r="AT480" s="266"/>
      <c r="AU480" s="280"/>
    </row>
    <row r="481" spans="1:47" ht="60" customHeight="1" x14ac:dyDescent="0.35">
      <c r="A481" s="277" t="s">
        <v>6945</v>
      </c>
      <c r="B481" s="267" t="s">
        <v>6976</v>
      </c>
      <c r="C481" s="268" t="s">
        <v>7005</v>
      </c>
      <c r="D481" s="269" t="s">
        <v>7006</v>
      </c>
      <c r="E481" s="270" t="s">
        <v>6186</v>
      </c>
      <c r="F481" s="271" t="s">
        <v>6181</v>
      </c>
      <c r="G481" s="272" t="str">
        <f>IF(COUNTIF(H481:AU481,"&lt;&gt;")=0,"",SUMPRODUCT(((Recommendations[ImplStatus]="Implemented")+(Recommendations[ImplStatus]="Compensated"))*ISNUMBER(MATCH(Recommendations[Id],H481:AU481,0)))/COUNTIF(H481:AU481,"&lt;&gt;"))</f>
        <v/>
      </c>
      <c r="H481" s="273"/>
      <c r="I481" s="273"/>
      <c r="J481" s="273"/>
      <c r="K481" s="273"/>
      <c r="L481" s="273"/>
      <c r="M481" s="273"/>
      <c r="N481" s="273"/>
      <c r="O481" s="273"/>
      <c r="P481" s="273"/>
      <c r="Q481" s="273"/>
      <c r="R481" s="273"/>
      <c r="S481" s="273"/>
      <c r="T481" s="273"/>
      <c r="U481" s="273"/>
      <c r="V481" s="273"/>
      <c r="W481" s="273"/>
      <c r="X481" s="273"/>
      <c r="Y481" s="273"/>
      <c r="Z481" s="273"/>
      <c r="AA481" s="273"/>
      <c r="AB481" s="273"/>
      <c r="AC481" s="273"/>
      <c r="AD481" s="273"/>
      <c r="AE481" s="273"/>
      <c r="AF481" s="273"/>
      <c r="AG481" s="273"/>
      <c r="AH481" s="273"/>
      <c r="AI481" s="273"/>
      <c r="AJ481" s="273"/>
      <c r="AK481" s="273"/>
      <c r="AL481" s="273"/>
      <c r="AM481" s="273"/>
      <c r="AN481" s="273"/>
      <c r="AO481" s="273"/>
      <c r="AP481" s="273"/>
      <c r="AQ481" s="273"/>
      <c r="AR481" s="273"/>
      <c r="AS481" s="273"/>
      <c r="AT481" s="273"/>
      <c r="AU481" s="281"/>
    </row>
    <row r="485" spans="1:47" ht="32" customHeight="1" x14ac:dyDescent="0.35">
      <c r="A485" s="285" t="s">
        <v>1311</v>
      </c>
      <c r="B485" s="285"/>
      <c r="C485" s="285"/>
      <c r="D485" s="285"/>
      <c r="E485" s="285"/>
      <c r="F485" s="285"/>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IFERROR(INDEX('Recommendations'!$G$2:$G$273, MATCH(H2,'Recommendations'!$B$2:$B$273,0))="Implemented", FALSE))</xm:f>
            <x14:dxf>
              <font>
                <color rgb="FF000000"/>
              </font>
              <fill>
                <patternFill>
                  <bgColor rgb="FF3C7D22"/>
                </patternFill>
              </fill>
            </x14:dxf>
          </x14:cfRule>
          <x14:cfRule type="expression" priority="2" id="{00000000-000E-0000-0B00-000002000000}">
            <xm:f>AND(H2&lt;&gt;"", IFERROR(INDEX('Recommendations'!$G$2:$G$273, MATCH(H2,'Recommendations'!$B$2:$B$273,0))="Compensated", FALSE))</xm:f>
            <x14:dxf>
              <font>
                <color rgb="FF000000"/>
              </font>
              <fill>
                <patternFill>
                  <bgColor rgb="FFC6E0B4"/>
                </patternFill>
              </fill>
            </x14:dxf>
          </x14:cfRule>
          <x14:cfRule type="expression" priority="3" id="{00000000-000E-0000-0B00-000003000000}">
            <xm:f>AND(H2&lt;&gt;"", IFERROR(INDEX('Recommendations'!$G$2:$G$273, MATCH(H2,'Recommendations'!$B$2:$B$273,0))="Testing", FALSE))</xm:f>
            <x14:dxf>
              <font>
                <color rgb="FF000000"/>
              </font>
              <fill>
                <patternFill>
                  <bgColor rgb="FFFFC000"/>
                </patternFill>
              </fill>
            </x14:dxf>
          </x14:cfRule>
          <x14:cfRule type="expression" priority="4" id="{00000000-000E-0000-0B00-000004000000}">
            <xm:f>AND(H2&lt;&gt;"", IFERROR(INDEX('Recommendations'!$G$2:$G$273, MATCH(H2,'Recommendations'!$B$2:$B$273,0))="Failed", FALSE))</xm:f>
            <x14:dxf>
              <font>
                <color rgb="FF000000"/>
              </font>
              <fill>
                <patternFill>
                  <bgColor rgb="FFD82891"/>
                </patternFill>
              </fill>
            </x14:dxf>
          </x14:cfRule>
          <x14:cfRule type="expression" priority="5" id="{00000000-000E-0000-0B00-000005000000}">
            <xm:f>AND(H2&lt;&gt;"", IFERROR(INDEX('Recommendations'!$G$2:$G$273, MATCH(H2,'Recommendations'!$B$2:$B$273,0))="Risk Accepted", FALSE))</xm:f>
            <x14:dxf>
              <font>
                <color rgb="FF000000"/>
              </font>
              <fill>
                <patternFill>
                  <bgColor rgb="FFD9D9D9"/>
                </patternFill>
              </fill>
            </x14:dxf>
          </x14:cfRule>
          <x14:cfRule type="expression" priority="6" id="{00000000-000E-0000-0B00-000006000000}">
            <xm:f>AND(H2&lt;&gt;"", IFERROR(INDEX('Recommendations'!$G$2:$G$273, MATCH(H2,'Recommendations'!$B$2:$B$273,0))="N/A",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6" t="s">
        <v>1388</v>
      </c>
      <c r="C2" s="287"/>
      <c r="D2" s="287"/>
      <c r="E2" s="287"/>
      <c r="F2" s="287"/>
      <c r="G2" s="287"/>
      <c r="H2" s="287"/>
      <c r="I2" s="287"/>
    </row>
    <row r="4" spans="2:15" ht="18.5" x14ac:dyDescent="0.45">
      <c r="B4" s="36" t="s">
        <v>1389</v>
      </c>
    </row>
    <row r="5" spans="2:15" x14ac:dyDescent="0.35">
      <c r="B5" s="38" t="s">
        <v>20</v>
      </c>
      <c r="C5" s="38" t="s">
        <v>1390</v>
      </c>
      <c r="D5" s="38" t="s">
        <v>1391</v>
      </c>
      <c r="F5" s="288" t="s">
        <v>1392</v>
      </c>
      <c r="G5" s="288"/>
      <c r="H5" s="288"/>
      <c r="I5" s="289" t="s">
        <v>1393</v>
      </c>
      <c r="J5" s="289"/>
      <c r="K5" s="289"/>
      <c r="L5" s="289"/>
      <c r="M5" s="289"/>
      <c r="N5" s="289"/>
      <c r="O5" s="289"/>
    </row>
    <row r="6" spans="2:15" x14ac:dyDescent="0.35">
      <c r="B6" s="44" t="s">
        <v>1394</v>
      </c>
      <c r="C6" s="45">
        <v>272</v>
      </c>
      <c r="D6" s="46" t="s">
        <v>20</v>
      </c>
      <c r="F6" s="288" t="s">
        <v>1395</v>
      </c>
      <c r="G6" s="288"/>
      <c r="H6" s="288"/>
      <c r="I6" s="290" t="s">
        <v>1396</v>
      </c>
      <c r="J6" s="290"/>
      <c r="K6" s="290"/>
      <c r="L6" s="290"/>
      <c r="M6" s="290"/>
      <c r="N6" s="290"/>
      <c r="O6" s="290"/>
    </row>
    <row r="7" spans="2:15" x14ac:dyDescent="0.35">
      <c r="B7" s="47" t="s">
        <v>1397</v>
      </c>
      <c r="C7" s="48">
        <f>C6-C8-C9</f>
        <v>272</v>
      </c>
      <c r="D7" s="49">
        <f>IF(C6&gt;0,C7/C6,0)</f>
        <v>1</v>
      </c>
      <c r="F7" s="288" t="s">
        <v>1398</v>
      </c>
      <c r="G7" s="288"/>
      <c r="H7" s="288"/>
      <c r="I7" s="290" t="s">
        <v>1396</v>
      </c>
      <c r="J7" s="290"/>
      <c r="K7" s="290"/>
      <c r="L7" s="290"/>
      <c r="M7" s="290"/>
      <c r="N7" s="290"/>
      <c r="O7" s="290"/>
    </row>
    <row r="8" spans="2:15" x14ac:dyDescent="0.35">
      <c r="B8" s="40" t="s">
        <v>1399</v>
      </c>
      <c r="C8" s="41">
        <f>COUNTIF('Recommendations'!G:G,"Risk Accepted")</f>
        <v>0</v>
      </c>
      <c r="D8" s="42">
        <f>IF(C6&gt;0,C8/C6,0)</f>
        <v>0</v>
      </c>
      <c r="F8" s="288" t="s">
        <v>1400</v>
      </c>
      <c r="G8" s="288"/>
      <c r="H8" s="288"/>
      <c r="I8" s="290" t="s">
        <v>1396</v>
      </c>
      <c r="J8" s="290"/>
      <c r="K8" s="290"/>
      <c r="L8" s="290"/>
      <c r="M8" s="290"/>
      <c r="N8" s="290"/>
      <c r="O8" s="290"/>
    </row>
    <row r="9" spans="2:15" x14ac:dyDescent="0.35">
      <c r="B9" s="40" t="s">
        <v>1401</v>
      </c>
      <c r="C9" s="41">
        <f>COUNTIF('Recommendations'!G:G,"N/A")</f>
        <v>0</v>
      </c>
      <c r="D9" s="42">
        <f>IF(C6&gt;0,C9/C6,0)</f>
        <v>0</v>
      </c>
      <c r="F9" s="288" t="s">
        <v>1402</v>
      </c>
      <c r="G9" s="288"/>
      <c r="H9" s="288"/>
      <c r="I9" s="290" t="s">
        <v>1396</v>
      </c>
      <c r="J9" s="290"/>
      <c r="K9" s="290"/>
      <c r="L9" s="290"/>
      <c r="M9" s="290"/>
      <c r="N9" s="290"/>
      <c r="O9" s="290"/>
    </row>
    <row r="12" spans="2:15" ht="18.5" x14ac:dyDescent="0.45">
      <c r="B12" s="36" t="s">
        <v>1403</v>
      </c>
    </row>
    <row r="14" spans="2:15" x14ac:dyDescent="0.35">
      <c r="B14" s="50" t="s">
        <v>1404</v>
      </c>
    </row>
    <row r="15" spans="2:15" x14ac:dyDescent="0.35">
      <c r="B15" s="38" t="s">
        <v>20</v>
      </c>
      <c r="C15" s="38" t="s">
        <v>1405</v>
      </c>
      <c r="D15" s="38" t="s">
        <v>1406</v>
      </c>
      <c r="E15" s="38" t="s">
        <v>1407</v>
      </c>
      <c r="F15" s="38" t="s">
        <v>1408</v>
      </c>
    </row>
    <row r="16" spans="2:15" x14ac:dyDescent="0.35">
      <c r="B16" s="40" t="s">
        <v>1409</v>
      </c>
      <c r="C16" s="41">
        <f>COUNTIF('Recommendations'!M:M,"Resolved")</f>
        <v>0</v>
      </c>
      <c r="D16" s="41">
        <f>COUNTIF('Recommendations'!M:M,"Testing")</f>
        <v>0</v>
      </c>
      <c r="E16" s="41">
        <f>COUNTIF('Recommendations'!M:M,"Outstanding")</f>
        <v>272</v>
      </c>
      <c r="F16" s="41">
        <f>SUM(C16:E16)</f>
        <v>272</v>
      </c>
    </row>
    <row r="18" spans="2:6" x14ac:dyDescent="0.35">
      <c r="B18" s="50" t="s">
        <v>1410</v>
      </c>
    </row>
    <row r="19" spans="2:6" x14ac:dyDescent="0.35">
      <c r="B19" s="51" t="s">
        <v>20</v>
      </c>
      <c r="C19" s="51" t="s">
        <v>1405</v>
      </c>
      <c r="D19" s="51" t="s">
        <v>1406</v>
      </c>
      <c r="E19" s="51" t="s">
        <v>1407</v>
      </c>
      <c r="F19" s="51" t="s">
        <v>20</v>
      </c>
    </row>
    <row r="20" spans="2:6" x14ac:dyDescent="0.35">
      <c r="B20" s="40" t="s">
        <v>1409</v>
      </c>
      <c r="C20" s="42">
        <f>IF(F16&gt;0, C16/F16, 0)</f>
        <v>0</v>
      </c>
      <c r="D20" s="42">
        <f>IF(F16&gt;0, D16/F16, 0)</f>
        <v>0</v>
      </c>
      <c r="E20" s="42">
        <f>IF(F16&gt;0, E16/F16, 0)</f>
        <v>1</v>
      </c>
      <c r="F20" s="43" t="s">
        <v>20</v>
      </c>
    </row>
    <row r="25" spans="2:6" ht="18.5" x14ac:dyDescent="0.45">
      <c r="B25" s="36" t="s">
        <v>1411</v>
      </c>
    </row>
    <row r="27" spans="2:6" x14ac:dyDescent="0.35">
      <c r="B27" s="50" t="s">
        <v>1404</v>
      </c>
    </row>
    <row r="28" spans="2:6" x14ac:dyDescent="0.35">
      <c r="B28" s="38" t="s">
        <v>5</v>
      </c>
      <c r="C28" s="38" t="s">
        <v>1405</v>
      </c>
      <c r="D28" s="38" t="s">
        <v>1406</v>
      </c>
      <c r="E28" s="38" t="s">
        <v>1407</v>
      </c>
      <c r="F28" s="38" t="s">
        <v>1408</v>
      </c>
    </row>
    <row r="29" spans="2:6" x14ac:dyDescent="0.35">
      <c r="B29" s="40" t="s">
        <v>1412</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1413</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1414</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1415</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1416</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272</v>
      </c>
      <c r="F34" s="41">
        <f t="shared" si="0"/>
        <v>272</v>
      </c>
    </row>
    <row r="36" spans="2:6" x14ac:dyDescent="0.35">
      <c r="B36" s="50" t="s">
        <v>1410</v>
      </c>
    </row>
    <row r="37" spans="2:6" x14ac:dyDescent="0.35">
      <c r="B37" s="51" t="s">
        <v>5</v>
      </c>
      <c r="C37" s="51" t="s">
        <v>1405</v>
      </c>
      <c r="D37" s="51" t="s">
        <v>1406</v>
      </c>
      <c r="E37" s="51" t="s">
        <v>1407</v>
      </c>
      <c r="F37" s="51" t="s">
        <v>20</v>
      </c>
    </row>
    <row r="38" spans="2:6" x14ac:dyDescent="0.35">
      <c r="B38" s="40" t="s">
        <v>1412</v>
      </c>
      <c r="C38" s="42">
        <f t="shared" ref="C38:C43" si="1">IF(F29&gt;0, C29/F29, 0)</f>
        <v>0</v>
      </c>
      <c r="D38" s="42">
        <f t="shared" ref="D38:D43" si="2">IF(F29&gt;0, D29/F29, 0)</f>
        <v>0</v>
      </c>
      <c r="E38" s="42">
        <f t="shared" ref="E38:E43" si="3">IF(F29&gt;0, E29/F29, 0)</f>
        <v>0</v>
      </c>
      <c r="F38" s="43" t="s">
        <v>20</v>
      </c>
    </row>
    <row r="39" spans="2:6" x14ac:dyDescent="0.35">
      <c r="B39" s="40" t="s">
        <v>1413</v>
      </c>
      <c r="C39" s="42">
        <f t="shared" si="1"/>
        <v>0</v>
      </c>
      <c r="D39" s="42">
        <f t="shared" si="2"/>
        <v>0</v>
      </c>
      <c r="E39" s="42">
        <f t="shared" si="3"/>
        <v>0</v>
      </c>
      <c r="F39" s="43" t="s">
        <v>20</v>
      </c>
    </row>
    <row r="40" spans="2:6" x14ac:dyDescent="0.35">
      <c r="B40" s="40" t="s">
        <v>1414</v>
      </c>
      <c r="C40" s="42">
        <f t="shared" si="1"/>
        <v>0</v>
      </c>
      <c r="D40" s="42">
        <f t="shared" si="2"/>
        <v>0</v>
      </c>
      <c r="E40" s="42">
        <f t="shared" si="3"/>
        <v>0</v>
      </c>
      <c r="F40" s="43" t="s">
        <v>20</v>
      </c>
    </row>
    <row r="41" spans="2:6" x14ac:dyDescent="0.35">
      <c r="B41" s="40" t="s">
        <v>1415</v>
      </c>
      <c r="C41" s="42">
        <f t="shared" si="1"/>
        <v>0</v>
      </c>
      <c r="D41" s="42">
        <f t="shared" si="2"/>
        <v>0</v>
      </c>
      <c r="E41" s="42">
        <f t="shared" si="3"/>
        <v>0</v>
      </c>
      <c r="F41" s="43" t="s">
        <v>20</v>
      </c>
    </row>
    <row r="42" spans="2:6" x14ac:dyDescent="0.35">
      <c r="B42" s="40" t="s">
        <v>1416</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1417</v>
      </c>
    </row>
    <row r="50" spans="2:6" x14ac:dyDescent="0.35">
      <c r="B50" s="50" t="s">
        <v>1404</v>
      </c>
    </row>
    <row r="51" spans="2:6" x14ac:dyDescent="0.35">
      <c r="B51" s="38" t="s">
        <v>3</v>
      </c>
      <c r="C51" s="38" t="s">
        <v>1405</v>
      </c>
      <c r="D51" s="38" t="s">
        <v>1406</v>
      </c>
      <c r="E51" s="38" t="s">
        <v>1407</v>
      </c>
      <c r="F51" s="38" t="s">
        <v>1408</v>
      </c>
    </row>
    <row r="52" spans="2:6" x14ac:dyDescent="0.35">
      <c r="B52" s="40" t="s">
        <v>1418</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1419</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1420</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1421</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272</v>
      </c>
      <c r="F56" s="41">
        <f>SUM(C56:E56)</f>
        <v>272</v>
      </c>
    </row>
    <row r="58" spans="2:6" x14ac:dyDescent="0.35">
      <c r="B58" s="50" t="s">
        <v>1410</v>
      </c>
    </row>
    <row r="59" spans="2:6" x14ac:dyDescent="0.35">
      <c r="B59" s="51" t="s">
        <v>3</v>
      </c>
      <c r="C59" s="51" t="s">
        <v>1405</v>
      </c>
      <c r="D59" s="51" t="s">
        <v>1406</v>
      </c>
      <c r="E59" s="51" t="s">
        <v>1407</v>
      </c>
      <c r="F59" s="51" t="s">
        <v>20</v>
      </c>
    </row>
    <row r="60" spans="2:6" x14ac:dyDescent="0.35">
      <c r="B60" s="40" t="s">
        <v>1418</v>
      </c>
      <c r="C60" s="42">
        <f>IF(F52&gt;0, C52/F52, 0)</f>
        <v>0</v>
      </c>
      <c r="D60" s="42">
        <f>IF(F52&gt;0, D52/F52, 0)</f>
        <v>0</v>
      </c>
      <c r="E60" s="42">
        <f>IF(F52&gt;0, E52/F52, 0)</f>
        <v>0</v>
      </c>
      <c r="F60" s="43" t="s">
        <v>20</v>
      </c>
    </row>
    <row r="61" spans="2:6" x14ac:dyDescent="0.35">
      <c r="B61" s="40" t="s">
        <v>1419</v>
      </c>
      <c r="C61" s="42">
        <f>IF(F53&gt;0, C53/F53, 0)</f>
        <v>0</v>
      </c>
      <c r="D61" s="42">
        <f>IF(F53&gt;0, D53/F53, 0)</f>
        <v>0</v>
      </c>
      <c r="E61" s="42">
        <f>IF(F53&gt;0, E53/F53, 0)</f>
        <v>0</v>
      </c>
      <c r="F61" s="43" t="s">
        <v>20</v>
      </c>
    </row>
    <row r="62" spans="2:6" x14ac:dyDescent="0.35">
      <c r="B62" s="40" t="s">
        <v>1420</v>
      </c>
      <c r="C62" s="42">
        <f>IF(F54&gt;0, C54/F54, 0)</f>
        <v>0</v>
      </c>
      <c r="D62" s="42">
        <f>IF(F54&gt;0, D54/F54, 0)</f>
        <v>0</v>
      </c>
      <c r="E62" s="42">
        <f>IF(F54&gt;0, E54/F54, 0)</f>
        <v>0</v>
      </c>
      <c r="F62" s="43" t="s">
        <v>20</v>
      </c>
    </row>
    <row r="63" spans="2:6" x14ac:dyDescent="0.35">
      <c r="B63" s="40" t="s">
        <v>1421</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1422</v>
      </c>
    </row>
    <row r="71" spans="2:6" x14ac:dyDescent="0.35">
      <c r="B71" s="50" t="s">
        <v>1404</v>
      </c>
    </row>
    <row r="72" spans="2:6" x14ac:dyDescent="0.35">
      <c r="B72" s="38" t="s">
        <v>1423</v>
      </c>
      <c r="C72" s="38" t="s">
        <v>1405</v>
      </c>
      <c r="D72" s="38" t="s">
        <v>1406</v>
      </c>
      <c r="E72" s="38" t="s">
        <v>1407</v>
      </c>
      <c r="F72" s="38" t="s">
        <v>1408</v>
      </c>
    </row>
    <row r="73" spans="2:6" x14ac:dyDescent="0.35">
      <c r="B73" s="40" t="s">
        <v>1424</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1425</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1426</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272</v>
      </c>
      <c r="F76" s="41">
        <f>SUM(C76:E76)</f>
        <v>272</v>
      </c>
    </row>
    <row r="78" spans="2:6" x14ac:dyDescent="0.35">
      <c r="B78" s="50" t="s">
        <v>1410</v>
      </c>
    </row>
    <row r="79" spans="2:6" x14ac:dyDescent="0.35">
      <c r="B79" s="51" t="s">
        <v>1423</v>
      </c>
      <c r="C79" s="51" t="s">
        <v>1405</v>
      </c>
      <c r="D79" s="51" t="s">
        <v>1406</v>
      </c>
      <c r="E79" s="51" t="s">
        <v>1407</v>
      </c>
      <c r="F79" s="51" t="s">
        <v>20</v>
      </c>
    </row>
    <row r="80" spans="2:6" x14ac:dyDescent="0.35">
      <c r="B80" s="40" t="s">
        <v>1424</v>
      </c>
      <c r="C80" s="42">
        <f>IF(F73&gt;0, C73/F73, 0)</f>
        <v>0</v>
      </c>
      <c r="D80" s="42">
        <f>IF(F73&gt;0, D73/F73, 0)</f>
        <v>0</v>
      </c>
      <c r="E80" s="42">
        <f>IF(F73&gt;0, E73/F73, 0)</f>
        <v>0</v>
      </c>
      <c r="F80" s="43" t="s">
        <v>20</v>
      </c>
    </row>
    <row r="81" spans="2:15" x14ac:dyDescent="0.35">
      <c r="B81" s="40" t="s">
        <v>1425</v>
      </c>
      <c r="C81" s="42">
        <f>IF(F74&gt;0, C74/F74, 0)</f>
        <v>0</v>
      </c>
      <c r="D81" s="42">
        <f>IF(F74&gt;0, D74/F74, 0)</f>
        <v>0</v>
      </c>
      <c r="E81" s="42">
        <f>IF(F74&gt;0, E74/F74, 0)</f>
        <v>0</v>
      </c>
      <c r="F81" s="43" t="s">
        <v>20</v>
      </c>
    </row>
    <row r="82" spans="2:15" x14ac:dyDescent="0.35">
      <c r="B82" s="40" t="s">
        <v>1426</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1427</v>
      </c>
      <c r="J88" s="36" t="s">
        <v>1428</v>
      </c>
    </row>
    <row r="89" spans="2:15" x14ac:dyDescent="0.35">
      <c r="B89" s="38" t="s">
        <v>5</v>
      </c>
      <c r="C89" s="291" t="s">
        <v>1429</v>
      </c>
      <c r="D89" s="291"/>
      <c r="E89" s="38" t="s">
        <v>1397</v>
      </c>
      <c r="F89" s="38" t="s">
        <v>1405</v>
      </c>
      <c r="G89" s="291" t="s">
        <v>1430</v>
      </c>
      <c r="H89" s="291"/>
      <c r="J89" s="38" t="s">
        <v>5</v>
      </c>
      <c r="K89" s="38" t="s">
        <v>1418</v>
      </c>
      <c r="L89" s="38" t="s">
        <v>1419</v>
      </c>
      <c r="M89" s="38" t="s">
        <v>1420</v>
      </c>
      <c r="N89" s="38" t="s">
        <v>1421</v>
      </c>
      <c r="O89" s="38" t="s">
        <v>17</v>
      </c>
    </row>
    <row r="90" spans="2:15" x14ac:dyDescent="0.35">
      <c r="B90" s="44" t="s">
        <v>1412</v>
      </c>
      <c r="C90" s="292" t="s">
        <v>20</v>
      </c>
      <c r="D90" s="292"/>
      <c r="E90" s="41">
        <f>COUNTIF('Recommendations'!F:F,"Phase1")-COUNTIFS('Recommendations'!F:F,"Phase1",'Recommendations'!G:G,"Risk Accepted")-COUNTIFS('Recommendations'!F:F,"Phase1",'Recommendations'!G:G,"N/A")</f>
        <v>0</v>
      </c>
      <c r="F90" s="41">
        <f>COUNTIFS('Recommendations'!F:F,"Phase1",'Recommendations'!M:M,"Resolved")</f>
        <v>0</v>
      </c>
      <c r="G90" s="293">
        <f t="shared" ref="G90:G95" si="4">IF(E90&gt;0,F90/E90,0)</f>
        <v>0</v>
      </c>
      <c r="H90" s="293"/>
      <c r="J90" s="44" t="s">
        <v>1412</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1413</v>
      </c>
      <c r="C91" s="292" t="s">
        <v>20</v>
      </c>
      <c r="D91" s="292"/>
      <c r="E91" s="41">
        <f>COUNTIF('Recommendations'!F:F,"Phase2")-COUNTIFS('Recommendations'!F:F,"Phase2",'Recommendations'!G:G,"Risk Accepted")-COUNTIFS('Recommendations'!F:F,"Phase2",'Recommendations'!G:G,"N/A")</f>
        <v>0</v>
      </c>
      <c r="F91" s="41">
        <f>COUNTIFS('Recommendations'!F:F,"Phase2",'Recommendations'!M:M,"Resolved")</f>
        <v>0</v>
      </c>
      <c r="G91" s="293">
        <f t="shared" si="4"/>
        <v>0</v>
      </c>
      <c r="H91" s="293"/>
      <c r="J91" s="44" t="s">
        <v>1413</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1414</v>
      </c>
      <c r="C92" s="292" t="s">
        <v>20</v>
      </c>
      <c r="D92" s="292"/>
      <c r="E92" s="41">
        <f>COUNTIF('Recommendations'!F:F,"Phase3")-COUNTIFS('Recommendations'!F:F,"Phase3",'Recommendations'!G:G,"Risk Accepted")-COUNTIFS('Recommendations'!F:F,"Phase3",'Recommendations'!G:G,"N/A")</f>
        <v>0</v>
      </c>
      <c r="F92" s="41">
        <f>COUNTIFS('Recommendations'!F:F,"Phase3",'Recommendations'!M:M,"Resolved")</f>
        <v>0</v>
      </c>
      <c r="G92" s="293">
        <f t="shared" si="4"/>
        <v>0</v>
      </c>
      <c r="H92" s="293"/>
      <c r="J92" s="44" t="s">
        <v>1414</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1415</v>
      </c>
      <c r="C93" s="292" t="s">
        <v>20</v>
      </c>
      <c r="D93" s="292"/>
      <c r="E93" s="41">
        <f>COUNTIF('Recommendations'!F:F,"Phase4")-COUNTIFS('Recommendations'!F:F,"Phase4",'Recommendations'!G:G,"Risk Accepted")-COUNTIFS('Recommendations'!F:F,"Phase4",'Recommendations'!G:G,"N/A")</f>
        <v>0</v>
      </c>
      <c r="F93" s="41">
        <f>COUNTIFS('Recommendations'!F:F,"Phase4",'Recommendations'!M:M,"Resolved")</f>
        <v>0</v>
      </c>
      <c r="G93" s="293">
        <f t="shared" si="4"/>
        <v>0</v>
      </c>
      <c r="H93" s="293"/>
      <c r="J93" s="44" t="s">
        <v>1415</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1416</v>
      </c>
      <c r="C94" s="292" t="s">
        <v>20</v>
      </c>
      <c r="D94" s="292"/>
      <c r="E94" s="41">
        <f>COUNTIF('Recommendations'!F:F,"Phase5")-COUNTIFS('Recommendations'!F:F,"Phase5",'Recommendations'!G:G,"Risk Accepted")-COUNTIFS('Recommendations'!F:F,"Phase5",'Recommendations'!G:G,"N/A")</f>
        <v>0</v>
      </c>
      <c r="F94" s="41">
        <f>COUNTIFS('Recommendations'!F:F,"Phase5",'Recommendations'!M:M,"Resolved")</f>
        <v>0</v>
      </c>
      <c r="G94" s="293">
        <f t="shared" si="4"/>
        <v>0</v>
      </c>
      <c r="H94" s="293"/>
      <c r="J94" s="44" t="s">
        <v>1416</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92" t="s">
        <v>20</v>
      </c>
      <c r="D95" s="292"/>
      <c r="E95" s="41">
        <f>COUNTIF('Recommendations'!F:F,"Pending")-COUNTIFS('Recommendations'!F:F,"Pending",'Recommendations'!G:G,"Risk Accepted")-COUNTIFS('Recommendations'!F:F,"Pending",'Recommendations'!G:G,"N/A")</f>
        <v>272</v>
      </c>
      <c r="F95" s="41">
        <f>COUNTIFS('Recommendations'!F:F,"Pending",'Recommendations'!M:M,"Resolved")</f>
        <v>0</v>
      </c>
      <c r="G95" s="293">
        <f t="shared" si="4"/>
        <v>0</v>
      </c>
      <c r="H95" s="293"/>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272</v>
      </c>
    </row>
    <row r="102" spans="2:24" ht="21" x14ac:dyDescent="0.5">
      <c r="B102" s="36" t="s">
        <v>1431</v>
      </c>
      <c r="P102" s="53" t="s">
        <v>1432</v>
      </c>
    </row>
    <row r="104" spans="2:24" ht="60" customHeight="1" x14ac:dyDescent="0.35">
      <c r="B104" s="294" t="s">
        <v>1433</v>
      </c>
      <c r="C104" s="287"/>
      <c r="D104" s="287"/>
      <c r="E104" s="287"/>
      <c r="F104" s="287"/>
      <c r="P104" s="294" t="s">
        <v>1434</v>
      </c>
      <c r="Q104" s="287"/>
      <c r="R104" s="287"/>
      <c r="S104" s="287"/>
      <c r="T104" s="287"/>
      <c r="U104" s="287"/>
      <c r="V104" s="287"/>
      <c r="W104" s="287"/>
    </row>
    <row r="106" spans="2:24" ht="30" customHeight="1" x14ac:dyDescent="0.35">
      <c r="P106" s="54" t="s">
        <v>1435</v>
      </c>
      <c r="Q106" s="55">
        <f>C16</f>
        <v>0</v>
      </c>
      <c r="R106" s="56"/>
      <c r="S106" s="55">
        <f>C52</f>
        <v>0</v>
      </c>
      <c r="T106" s="56"/>
      <c r="U106" s="55">
        <f>C53</f>
        <v>0</v>
      </c>
      <c r="V106" s="56"/>
      <c r="W106" s="55">
        <f>C54</f>
        <v>0</v>
      </c>
      <c r="X106" s="56"/>
    </row>
    <row r="107" spans="2:24" ht="35" customHeight="1" x14ac:dyDescent="0.35">
      <c r="P107" s="57" t="s">
        <v>1436</v>
      </c>
      <c r="Q107" s="57" t="s">
        <v>1437</v>
      </c>
      <c r="R107" s="57" t="s">
        <v>1438</v>
      </c>
      <c r="S107" s="57" t="s">
        <v>1439</v>
      </c>
      <c r="T107" s="57" t="s">
        <v>1440</v>
      </c>
      <c r="U107" s="57" t="s">
        <v>1441</v>
      </c>
      <c r="V107" s="57" t="s">
        <v>1442</v>
      </c>
      <c r="W107" s="57" t="s">
        <v>1443</v>
      </c>
      <c r="X107" s="57" t="s">
        <v>1444</v>
      </c>
    </row>
    <row r="108" spans="2:24" x14ac:dyDescent="0.35">
      <c r="O108" s="58" t="s">
        <v>1445</v>
      </c>
      <c r="P108" s="59" t="s">
        <v>1446</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1447</v>
      </c>
      <c r="P143" s="53" t="s">
        <v>1448</v>
      </c>
    </row>
    <row r="145" spans="2:22" ht="45" customHeight="1" x14ac:dyDescent="0.35">
      <c r="B145" s="294" t="s">
        <v>1449</v>
      </c>
      <c r="C145" s="287"/>
      <c r="D145" s="287"/>
      <c r="E145" s="287"/>
      <c r="F145" s="287"/>
      <c r="P145" s="294" t="s">
        <v>1450</v>
      </c>
      <c r="Q145" s="287"/>
      <c r="R145" s="287"/>
      <c r="S145" s="287"/>
      <c r="T145" s="287"/>
      <c r="U145" s="287"/>
    </row>
    <row r="146" spans="2:22" ht="35" customHeight="1" x14ac:dyDescent="0.35">
      <c r="P146" s="291" t="s">
        <v>1451</v>
      </c>
      <c r="Q146" s="291"/>
      <c r="R146" s="291" t="s">
        <v>1452</v>
      </c>
      <c r="S146" s="291"/>
      <c r="T146" s="291"/>
    </row>
    <row r="147" spans="2:22" ht="30" customHeight="1" x14ac:dyDescent="0.35">
      <c r="P147" s="295">
        <v>0</v>
      </c>
      <c r="Q147" s="296"/>
      <c r="R147" s="297" t="s">
        <v>1453</v>
      </c>
      <c r="S147" s="298"/>
      <c r="T147" s="298"/>
    </row>
    <row r="150" spans="2:22" ht="25" customHeight="1" x14ac:dyDescent="0.35">
      <c r="P150" s="62" t="s">
        <v>1436</v>
      </c>
      <c r="Q150" s="62" t="s">
        <v>1454</v>
      </c>
      <c r="R150" s="62" t="s">
        <v>1455</v>
      </c>
      <c r="S150" s="299" t="s">
        <v>7</v>
      </c>
      <c r="T150" s="299"/>
      <c r="U150" s="299"/>
      <c r="V150" s="287"/>
    </row>
    <row r="151" spans="2:22" ht="20" customHeight="1" x14ac:dyDescent="0.35">
      <c r="P151" s="64"/>
      <c r="Q151" s="65"/>
      <c r="R151" s="66" t="str">
        <f>IF(AND(NOT(ISBLANK(Q151)), Dashboard!$P147&gt;0), Q151/Dashboard!$P147, "")</f>
        <v/>
      </c>
      <c r="S151" s="300"/>
      <c r="T151" s="301"/>
      <c r="U151" s="301"/>
      <c r="V151" s="301"/>
    </row>
    <row r="152" spans="2:22" ht="20" customHeight="1" x14ac:dyDescent="0.35">
      <c r="P152" s="64"/>
      <c r="Q152" s="65"/>
      <c r="R152" s="66" t="str">
        <f>IF(AND(NOT(ISBLANK(Q152)), Dashboard!$P147&gt;0), Q152/Dashboard!$P147, "")</f>
        <v/>
      </c>
      <c r="S152" s="300"/>
      <c r="T152" s="301"/>
      <c r="U152" s="301"/>
      <c r="V152" s="301"/>
    </row>
    <row r="153" spans="2:22" ht="20" customHeight="1" x14ac:dyDescent="0.35">
      <c r="P153" s="64"/>
      <c r="Q153" s="65"/>
      <c r="R153" s="66" t="str">
        <f>IF(AND(NOT(ISBLANK(Q153)), Dashboard!$P147&gt;0), Q153/Dashboard!$P147, "")</f>
        <v/>
      </c>
      <c r="S153" s="300"/>
      <c r="T153" s="301"/>
      <c r="U153" s="301"/>
      <c r="V153" s="301"/>
    </row>
    <row r="154" spans="2:22" ht="20" customHeight="1" x14ac:dyDescent="0.35">
      <c r="P154" s="64"/>
      <c r="Q154" s="65"/>
      <c r="R154" s="66" t="str">
        <f>IF(AND(NOT(ISBLANK(Q154)), Dashboard!$P147&gt;0), Q154/Dashboard!$P147, "")</f>
        <v/>
      </c>
      <c r="S154" s="300"/>
      <c r="T154" s="301"/>
      <c r="U154" s="301"/>
      <c r="V154" s="301"/>
    </row>
    <row r="155" spans="2:22" ht="20" customHeight="1" x14ac:dyDescent="0.35">
      <c r="P155" s="64"/>
      <c r="Q155" s="65"/>
      <c r="R155" s="66" t="str">
        <f>IF(AND(NOT(ISBLANK(Q155)), Dashboard!$P147&gt;0), Q155/Dashboard!$P147, "")</f>
        <v/>
      </c>
      <c r="S155" s="300"/>
      <c r="T155" s="301"/>
      <c r="U155" s="301"/>
      <c r="V155" s="301"/>
    </row>
    <row r="156" spans="2:22" ht="20" customHeight="1" x14ac:dyDescent="0.35">
      <c r="P156" s="64"/>
      <c r="Q156" s="65"/>
      <c r="R156" s="66" t="str">
        <f>IF(AND(NOT(ISBLANK(Q156)), Dashboard!$P147&gt;0), Q156/Dashboard!$P147, "")</f>
        <v/>
      </c>
      <c r="S156" s="300"/>
      <c r="T156" s="301"/>
      <c r="U156" s="301"/>
      <c r="V156" s="301"/>
    </row>
    <row r="157" spans="2:22" ht="20" customHeight="1" x14ac:dyDescent="0.35">
      <c r="P157" s="64"/>
      <c r="Q157" s="65"/>
      <c r="R157" s="66" t="str">
        <f>IF(AND(NOT(ISBLANK(Q157)), Dashboard!$P147&gt;0), Q157/Dashboard!$P147, "")</f>
        <v/>
      </c>
      <c r="S157" s="300"/>
      <c r="T157" s="301"/>
      <c r="U157" s="301"/>
      <c r="V157" s="301"/>
    </row>
    <row r="158" spans="2:22" ht="20" customHeight="1" x14ac:dyDescent="0.35">
      <c r="P158" s="64"/>
      <c r="Q158" s="65"/>
      <c r="R158" s="66" t="str">
        <f>IF(AND(NOT(ISBLANK(Q158)), Dashboard!$P147&gt;0), Q158/Dashboard!$P147, "")</f>
        <v/>
      </c>
      <c r="S158" s="300"/>
      <c r="T158" s="301"/>
      <c r="U158" s="301"/>
      <c r="V158" s="301"/>
    </row>
    <row r="159" spans="2:22" ht="20" customHeight="1" x14ac:dyDescent="0.35">
      <c r="P159" s="64"/>
      <c r="Q159" s="65"/>
      <c r="R159" s="66" t="str">
        <f>IF(AND(NOT(ISBLANK(Q159)), Dashboard!$P147&gt;0), Q159/Dashboard!$P147, "")</f>
        <v/>
      </c>
      <c r="S159" s="300"/>
      <c r="T159" s="301"/>
      <c r="U159" s="301"/>
      <c r="V159" s="301"/>
    </row>
    <row r="160" spans="2:22" ht="20" customHeight="1" x14ac:dyDescent="0.35">
      <c r="P160" s="64"/>
      <c r="Q160" s="65"/>
      <c r="R160" s="66" t="str">
        <f>IF(AND(NOT(ISBLANK(Q160)), Dashboard!$P147&gt;0), Q160/Dashboard!$P147, "")</f>
        <v/>
      </c>
      <c r="S160" s="300"/>
      <c r="T160" s="301"/>
      <c r="U160" s="301"/>
      <c r="V160" s="301"/>
    </row>
    <row r="161" spans="2:22" ht="20" customHeight="1" x14ac:dyDescent="0.35">
      <c r="P161" s="64"/>
      <c r="Q161" s="65"/>
      <c r="R161" s="66" t="str">
        <f>IF(AND(NOT(ISBLANK(Q161)), Dashboard!$P147&gt;0), Q161/Dashboard!$P147, "")</f>
        <v/>
      </c>
      <c r="S161" s="300"/>
      <c r="T161" s="301"/>
      <c r="U161" s="301"/>
      <c r="V161" s="301"/>
    </row>
    <row r="162" spans="2:22" ht="20" customHeight="1" x14ac:dyDescent="0.35">
      <c r="P162" s="64"/>
      <c r="Q162" s="65"/>
      <c r="R162" s="66" t="str">
        <f>IF(AND(NOT(ISBLANK(Q162)), Dashboard!$P147&gt;0), Q162/Dashboard!$P147, "")</f>
        <v/>
      </c>
      <c r="S162" s="300"/>
      <c r="T162" s="301"/>
      <c r="U162" s="301"/>
      <c r="V162" s="301"/>
    </row>
    <row r="163" spans="2:22" ht="20" customHeight="1" x14ac:dyDescent="0.35">
      <c r="P163" s="64"/>
      <c r="Q163" s="65"/>
      <c r="R163" s="66" t="str">
        <f>IF(AND(NOT(ISBLANK(Q163)), Dashboard!$P147&gt;0), Q163/Dashboard!$P147, "")</f>
        <v/>
      </c>
      <c r="S163" s="300"/>
      <c r="T163" s="301"/>
      <c r="U163" s="301"/>
      <c r="V163" s="301"/>
    </row>
    <row r="164" spans="2:22" ht="20" customHeight="1" x14ac:dyDescent="0.35">
      <c r="P164" s="64"/>
      <c r="Q164" s="65"/>
      <c r="R164" s="66" t="str">
        <f>IF(AND(NOT(ISBLANK(Q164)), Dashboard!$P147&gt;0), Q164/Dashboard!$P147, "")</f>
        <v/>
      </c>
      <c r="S164" s="300"/>
      <c r="T164" s="301"/>
      <c r="U164" s="301"/>
      <c r="V164" s="301"/>
    </row>
    <row r="165" spans="2:22" ht="20" customHeight="1" x14ac:dyDescent="0.35">
      <c r="P165" s="64"/>
      <c r="Q165" s="65"/>
      <c r="R165" s="66" t="str">
        <f>IF(AND(NOT(ISBLANK(Q165)), Dashboard!$P147&gt;0), Q165/Dashboard!$P147, "")</f>
        <v/>
      </c>
      <c r="S165" s="300"/>
      <c r="T165" s="301"/>
      <c r="U165" s="301"/>
      <c r="V165" s="301"/>
    </row>
    <row r="166" spans="2:22" ht="20" customHeight="1" x14ac:dyDescent="0.35">
      <c r="P166" s="64"/>
      <c r="Q166" s="65"/>
      <c r="R166" s="66" t="str">
        <f>IF(AND(NOT(ISBLANK(Q166)), Dashboard!$P147&gt;0), Q166/Dashboard!$P147, "")</f>
        <v/>
      </c>
      <c r="S166" s="300"/>
      <c r="T166" s="301"/>
      <c r="U166" s="301"/>
      <c r="V166" s="301"/>
    </row>
    <row r="167" spans="2:22" ht="20" customHeight="1" x14ac:dyDescent="0.35">
      <c r="P167" s="64"/>
      <c r="Q167" s="65"/>
      <c r="R167" s="66" t="str">
        <f>IF(AND(NOT(ISBLANK(Q167)), Dashboard!$P147&gt;0), Q167/Dashboard!$P147, "")</f>
        <v/>
      </c>
      <c r="S167" s="300"/>
      <c r="T167" s="301"/>
      <c r="U167" s="301"/>
      <c r="V167" s="301"/>
    </row>
    <row r="168" spans="2:22" ht="20" customHeight="1" x14ac:dyDescent="0.35">
      <c r="P168" s="64"/>
      <c r="Q168" s="65"/>
      <c r="R168" s="66" t="str">
        <f>IF(AND(NOT(ISBLANK(Q168)), Dashboard!$P147&gt;0), Q168/Dashboard!$P147, "")</f>
        <v/>
      </c>
      <c r="S168" s="300"/>
      <c r="T168" s="301"/>
      <c r="U168" s="301"/>
      <c r="V168" s="301"/>
    </row>
    <row r="169" spans="2:22" ht="20" customHeight="1" x14ac:dyDescent="0.35">
      <c r="P169" s="64"/>
      <c r="Q169" s="65"/>
      <c r="R169" s="66" t="str">
        <f>IF(AND(NOT(ISBLANK(Q169)), Dashboard!$P147&gt;0), Q169/Dashboard!$P147, "")</f>
        <v/>
      </c>
      <c r="S169" s="300"/>
      <c r="T169" s="301"/>
      <c r="U169" s="301"/>
      <c r="V169" s="301"/>
    </row>
    <row r="170" spans="2:22" ht="20" customHeight="1" x14ac:dyDescent="0.35">
      <c r="P170" s="64"/>
      <c r="Q170" s="65"/>
      <c r="R170" s="66" t="str">
        <f>IF(AND(NOT(ISBLANK(Q170)), Dashboard!$P147&gt;0), Q170/Dashboard!$P147, "")</f>
        <v/>
      </c>
      <c r="S170" s="300"/>
      <c r="T170" s="301"/>
      <c r="U170" s="301"/>
      <c r="V170" s="301"/>
    </row>
    <row r="174" spans="2:22" ht="32" customHeight="1" x14ac:dyDescent="0.35">
      <c r="B174" s="285" t="s">
        <v>1311</v>
      </c>
      <c r="C174" s="285"/>
      <c r="D174" s="285"/>
      <c r="E174" s="285"/>
      <c r="F174" s="285"/>
      <c r="G174" s="285"/>
      <c r="H174" s="285"/>
      <c r="I174" s="285"/>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90:H95">
    <cfRule type="expression" dxfId="77" priority="4">
      <formula>$G90&gt;=0.8</formula>
    </cfRule>
    <cfRule type="expression" dxfId="76" priority="5">
      <formula>AND($G90&gt;=0.5,$G90&lt;0.8)</formula>
    </cfRule>
    <cfRule type="expression" dxfId="75" priority="6">
      <formula>$G90&lt;0.5</formula>
    </cfRule>
  </conditionalFormatting>
  <conditionalFormatting sqref="K90:K95">
    <cfRule type="cellIs" dxfId="74" priority="7" operator="greaterThan">
      <formula>0</formula>
    </cfRule>
  </conditionalFormatting>
  <conditionalFormatting sqref="L90:L95">
    <cfRule type="cellIs" dxfId="73" priority="8" operator="greaterThan">
      <formula>0</formula>
    </cfRule>
  </conditionalFormatting>
  <conditionalFormatting sqref="M90:M95">
    <cfRule type="cellIs" dxfId="72" priority="9" operator="greaterThan">
      <formula>0</formula>
    </cfRule>
  </conditionalFormatting>
  <conditionalFormatting sqref="N90:N9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7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32</v>
      </c>
      <c r="B5" s="2" t="s">
        <v>33</v>
      </c>
      <c r="C5" s="1" t="s">
        <v>34</v>
      </c>
      <c r="D5" s="3" t="s">
        <v>17</v>
      </c>
      <c r="E5" s="3" t="s">
        <v>18</v>
      </c>
      <c r="F5" s="3" t="s">
        <v>19</v>
      </c>
      <c r="G5" s="3" t="s">
        <v>20</v>
      </c>
      <c r="H5" s="4" t="s">
        <v>20</v>
      </c>
      <c r="I5" s="4" t="s">
        <v>35</v>
      </c>
      <c r="J5" s="4" t="s">
        <v>36</v>
      </c>
      <c r="K5" s="4" t="s">
        <v>37</v>
      </c>
      <c r="L5" s="4"/>
      <c r="M5" s="3" t="str">
        <f t="shared" si="0"/>
        <v>Outstanding</v>
      </c>
      <c r="N5" s="11" t="s">
        <v>20</v>
      </c>
    </row>
    <row r="6" spans="1:14" ht="60" customHeight="1" x14ac:dyDescent="0.35">
      <c r="A6" s="9" t="s">
        <v>32</v>
      </c>
      <c r="B6" s="2" t="s">
        <v>38</v>
      </c>
      <c r="C6" s="1" t="s">
        <v>39</v>
      </c>
      <c r="D6" s="3" t="s">
        <v>17</v>
      </c>
      <c r="E6" s="3" t="s">
        <v>18</v>
      </c>
      <c r="F6" s="3" t="s">
        <v>19</v>
      </c>
      <c r="G6" s="3" t="s">
        <v>20</v>
      </c>
      <c r="H6" s="4" t="s">
        <v>20</v>
      </c>
      <c r="I6" s="4" t="s">
        <v>40</v>
      </c>
      <c r="J6" s="4" t="s">
        <v>41</v>
      </c>
      <c r="K6" s="4" t="s">
        <v>37</v>
      </c>
      <c r="L6" s="4"/>
      <c r="M6" s="3" t="str">
        <f t="shared" si="0"/>
        <v>Outstanding</v>
      </c>
      <c r="N6" s="11" t="s">
        <v>20</v>
      </c>
    </row>
    <row r="7" spans="1:14" ht="60" customHeight="1" x14ac:dyDescent="0.35">
      <c r="A7" s="9" t="s">
        <v>32</v>
      </c>
      <c r="B7" s="2" t="s">
        <v>42</v>
      </c>
      <c r="C7" s="1" t="s">
        <v>43</v>
      </c>
      <c r="D7" s="3" t="s">
        <v>17</v>
      </c>
      <c r="E7" s="3" t="s">
        <v>18</v>
      </c>
      <c r="F7" s="3" t="s">
        <v>19</v>
      </c>
      <c r="G7" s="3" t="s">
        <v>20</v>
      </c>
      <c r="H7" s="4" t="s">
        <v>20</v>
      </c>
      <c r="I7" s="4" t="s">
        <v>44</v>
      </c>
      <c r="J7" s="4" t="s">
        <v>45</v>
      </c>
      <c r="K7" s="4" t="s">
        <v>37</v>
      </c>
      <c r="L7" s="4"/>
      <c r="M7" s="3" t="str">
        <f t="shared" si="0"/>
        <v>Outstanding</v>
      </c>
      <c r="N7" s="11" t="s">
        <v>20</v>
      </c>
    </row>
    <row r="8" spans="1:14" ht="60" customHeight="1" x14ac:dyDescent="0.35">
      <c r="A8" s="9" t="s">
        <v>32</v>
      </c>
      <c r="B8" s="2" t="s">
        <v>46</v>
      </c>
      <c r="C8" s="1" t="s">
        <v>47</v>
      </c>
      <c r="D8" s="3" t="s">
        <v>17</v>
      </c>
      <c r="E8" s="3" t="s">
        <v>18</v>
      </c>
      <c r="F8" s="3" t="s">
        <v>19</v>
      </c>
      <c r="G8" s="3" t="s">
        <v>20</v>
      </c>
      <c r="H8" s="4" t="s">
        <v>20</v>
      </c>
      <c r="I8" s="4" t="s">
        <v>48</v>
      </c>
      <c r="J8" s="4" t="s">
        <v>49</v>
      </c>
      <c r="K8" s="4" t="s">
        <v>37</v>
      </c>
      <c r="L8" s="4"/>
      <c r="M8" s="3" t="str">
        <f t="shared" si="0"/>
        <v>Outstanding</v>
      </c>
      <c r="N8" s="11" t="s">
        <v>20</v>
      </c>
    </row>
    <row r="9" spans="1:14" ht="60" customHeight="1" x14ac:dyDescent="0.35">
      <c r="A9" s="9" t="s">
        <v>50</v>
      </c>
      <c r="B9" s="2" t="s">
        <v>51</v>
      </c>
      <c r="C9" s="1" t="s">
        <v>52</v>
      </c>
      <c r="D9" s="3" t="s">
        <v>17</v>
      </c>
      <c r="E9" s="3" t="s">
        <v>18</v>
      </c>
      <c r="F9" s="3" t="s">
        <v>19</v>
      </c>
      <c r="G9" s="3" t="s">
        <v>20</v>
      </c>
      <c r="H9" s="4" t="s">
        <v>20</v>
      </c>
      <c r="I9" s="4" t="s">
        <v>53</v>
      </c>
      <c r="J9" s="4" t="s">
        <v>54</v>
      </c>
      <c r="K9" s="4" t="s">
        <v>55</v>
      </c>
      <c r="L9" s="4"/>
      <c r="M9" s="3" t="str">
        <f t="shared" si="0"/>
        <v>Outstanding</v>
      </c>
      <c r="N9" s="11" t="s">
        <v>20</v>
      </c>
    </row>
    <row r="10" spans="1:14" ht="60" customHeight="1" x14ac:dyDescent="0.35">
      <c r="A10" s="9" t="s">
        <v>50</v>
      </c>
      <c r="B10" s="2" t="s">
        <v>56</v>
      </c>
      <c r="C10" s="1" t="s">
        <v>57</v>
      </c>
      <c r="D10" s="3" t="s">
        <v>17</v>
      </c>
      <c r="E10" s="3" t="s">
        <v>18</v>
      </c>
      <c r="F10" s="3" t="s">
        <v>19</v>
      </c>
      <c r="G10" s="3" t="s">
        <v>20</v>
      </c>
      <c r="H10" s="4" t="s">
        <v>20</v>
      </c>
      <c r="I10" s="4" t="s">
        <v>58</v>
      </c>
      <c r="J10" s="4" t="s">
        <v>59</v>
      </c>
      <c r="K10" s="4" t="s">
        <v>60</v>
      </c>
      <c r="L10" s="4"/>
      <c r="M10" s="3" t="str">
        <f t="shared" si="0"/>
        <v>Outstanding</v>
      </c>
      <c r="N10" s="11" t="s">
        <v>20</v>
      </c>
    </row>
    <row r="11" spans="1:14" ht="60" customHeight="1" x14ac:dyDescent="0.35">
      <c r="A11" s="9" t="s">
        <v>50</v>
      </c>
      <c r="B11" s="2" t="s">
        <v>61</v>
      </c>
      <c r="C11" s="1" t="s">
        <v>62</v>
      </c>
      <c r="D11" s="3" t="s">
        <v>17</v>
      </c>
      <c r="E11" s="3" t="s">
        <v>18</v>
      </c>
      <c r="F11" s="3" t="s">
        <v>19</v>
      </c>
      <c r="G11" s="3" t="s">
        <v>20</v>
      </c>
      <c r="H11" s="4" t="s">
        <v>20</v>
      </c>
      <c r="I11" s="4" t="s">
        <v>63</v>
      </c>
      <c r="J11" s="4" t="s">
        <v>64</v>
      </c>
      <c r="K11" s="4" t="s">
        <v>65</v>
      </c>
      <c r="L11" s="4"/>
      <c r="M11" s="3" t="str">
        <f t="shared" si="0"/>
        <v>Outstanding</v>
      </c>
      <c r="N11" s="11" t="s">
        <v>20</v>
      </c>
    </row>
    <row r="12" spans="1:14" ht="60" customHeight="1" x14ac:dyDescent="0.35">
      <c r="A12" s="9" t="s">
        <v>50</v>
      </c>
      <c r="B12" s="2" t="s">
        <v>66</v>
      </c>
      <c r="C12" s="1" t="s">
        <v>67</v>
      </c>
      <c r="D12" s="3" t="s">
        <v>17</v>
      </c>
      <c r="E12" s="3" t="s">
        <v>18</v>
      </c>
      <c r="F12" s="3" t="s">
        <v>19</v>
      </c>
      <c r="G12" s="3" t="s">
        <v>20</v>
      </c>
      <c r="H12" s="4" t="s">
        <v>20</v>
      </c>
      <c r="I12" s="4" t="s">
        <v>68</v>
      </c>
      <c r="J12" s="4" t="s">
        <v>69</v>
      </c>
      <c r="K12" s="4" t="s">
        <v>70</v>
      </c>
      <c r="L12" s="4"/>
      <c r="M12" s="3" t="str">
        <f t="shared" si="0"/>
        <v>Outstanding</v>
      </c>
      <c r="N12" s="11" t="s">
        <v>20</v>
      </c>
    </row>
    <row r="13" spans="1:14" ht="60" customHeight="1" x14ac:dyDescent="0.35">
      <c r="A13" s="9" t="s">
        <v>50</v>
      </c>
      <c r="B13" s="2" t="s">
        <v>71</v>
      </c>
      <c r="C13" s="1" t="s">
        <v>72</v>
      </c>
      <c r="D13" s="3" t="s">
        <v>17</v>
      </c>
      <c r="E13" s="3" t="s">
        <v>18</v>
      </c>
      <c r="F13" s="3" t="s">
        <v>19</v>
      </c>
      <c r="G13" s="3" t="s">
        <v>20</v>
      </c>
      <c r="H13" s="4" t="s">
        <v>20</v>
      </c>
      <c r="I13" s="4" t="s">
        <v>73</v>
      </c>
      <c r="J13" s="4" t="s">
        <v>74</v>
      </c>
      <c r="K13" s="4" t="s">
        <v>75</v>
      </c>
      <c r="L13" s="4"/>
      <c r="M13" s="3" t="str">
        <f t="shared" si="0"/>
        <v>Outstanding</v>
      </c>
      <c r="N13" s="11" t="s">
        <v>20</v>
      </c>
    </row>
    <row r="14" spans="1:14" ht="60" customHeight="1" x14ac:dyDescent="0.35">
      <c r="A14" s="9" t="s">
        <v>50</v>
      </c>
      <c r="B14" s="2" t="s">
        <v>76</v>
      </c>
      <c r="C14" s="1" t="s">
        <v>77</v>
      </c>
      <c r="D14" s="3" t="s">
        <v>17</v>
      </c>
      <c r="E14" s="3" t="s">
        <v>18</v>
      </c>
      <c r="F14" s="3" t="s">
        <v>19</v>
      </c>
      <c r="G14" s="3" t="s">
        <v>20</v>
      </c>
      <c r="H14" s="4" t="s">
        <v>20</v>
      </c>
      <c r="I14" s="4" t="s">
        <v>78</v>
      </c>
      <c r="J14" s="4" t="s">
        <v>79</v>
      </c>
      <c r="K14" s="4" t="s">
        <v>80</v>
      </c>
      <c r="L14" s="4"/>
      <c r="M14" s="3" t="str">
        <f t="shared" si="0"/>
        <v>Outstanding</v>
      </c>
      <c r="N14" s="11" t="s">
        <v>20</v>
      </c>
    </row>
    <row r="15" spans="1:14" ht="60" customHeight="1" x14ac:dyDescent="0.35">
      <c r="A15" s="9" t="s">
        <v>50</v>
      </c>
      <c r="B15" s="2" t="s">
        <v>81</v>
      </c>
      <c r="C15" s="1" t="s">
        <v>82</v>
      </c>
      <c r="D15" s="3" t="s">
        <v>17</v>
      </c>
      <c r="E15" s="3" t="s">
        <v>18</v>
      </c>
      <c r="F15" s="3" t="s">
        <v>19</v>
      </c>
      <c r="G15" s="3" t="s">
        <v>20</v>
      </c>
      <c r="H15" s="4" t="s">
        <v>20</v>
      </c>
      <c r="I15" s="4" t="s">
        <v>83</v>
      </c>
      <c r="J15" s="4" t="s">
        <v>84</v>
      </c>
      <c r="K15" s="4" t="s">
        <v>85</v>
      </c>
      <c r="L15" s="4"/>
      <c r="M15" s="3" t="str">
        <f t="shared" si="0"/>
        <v>Outstanding</v>
      </c>
      <c r="N15" s="11" t="s">
        <v>20</v>
      </c>
    </row>
    <row r="16" spans="1:14" ht="60" customHeight="1" x14ac:dyDescent="0.35">
      <c r="A16" s="9" t="s">
        <v>50</v>
      </c>
      <c r="B16" s="2" t="s">
        <v>86</v>
      </c>
      <c r="C16" s="1" t="s">
        <v>87</v>
      </c>
      <c r="D16" s="3" t="s">
        <v>17</v>
      </c>
      <c r="E16" s="3" t="s">
        <v>18</v>
      </c>
      <c r="F16" s="3" t="s">
        <v>19</v>
      </c>
      <c r="G16" s="3" t="s">
        <v>20</v>
      </c>
      <c r="H16" s="4" t="s">
        <v>20</v>
      </c>
      <c r="I16" s="4" t="s">
        <v>88</v>
      </c>
      <c r="J16" s="4" t="s">
        <v>89</v>
      </c>
      <c r="K16" s="4" t="s">
        <v>90</v>
      </c>
      <c r="L16" s="4"/>
      <c r="M16" s="3" t="str">
        <f t="shared" si="0"/>
        <v>Outstanding</v>
      </c>
      <c r="N16" s="11" t="s">
        <v>20</v>
      </c>
    </row>
    <row r="17" spans="1:14" ht="60" customHeight="1" x14ac:dyDescent="0.35">
      <c r="A17" s="9" t="s">
        <v>50</v>
      </c>
      <c r="B17" s="2" t="s">
        <v>91</v>
      </c>
      <c r="C17" s="1" t="s">
        <v>92</v>
      </c>
      <c r="D17" s="3" t="s">
        <v>17</v>
      </c>
      <c r="E17" s="3" t="s">
        <v>18</v>
      </c>
      <c r="F17" s="3" t="s">
        <v>19</v>
      </c>
      <c r="G17" s="3" t="s">
        <v>20</v>
      </c>
      <c r="H17" s="4" t="s">
        <v>20</v>
      </c>
      <c r="I17" s="4" t="s">
        <v>93</v>
      </c>
      <c r="J17" s="4" t="s">
        <v>94</v>
      </c>
      <c r="K17" s="4" t="s">
        <v>95</v>
      </c>
      <c r="L17" s="4"/>
      <c r="M17" s="3" t="str">
        <f t="shared" si="0"/>
        <v>Outstanding</v>
      </c>
      <c r="N17" s="11" t="s">
        <v>20</v>
      </c>
    </row>
    <row r="18" spans="1:14" ht="60" customHeight="1" x14ac:dyDescent="0.35">
      <c r="A18" s="9" t="s">
        <v>50</v>
      </c>
      <c r="B18" s="2" t="s">
        <v>96</v>
      </c>
      <c r="C18" s="1" t="s">
        <v>97</v>
      </c>
      <c r="D18" s="3" t="s">
        <v>17</v>
      </c>
      <c r="E18" s="3" t="s">
        <v>18</v>
      </c>
      <c r="F18" s="3" t="s">
        <v>19</v>
      </c>
      <c r="G18" s="3" t="s">
        <v>20</v>
      </c>
      <c r="H18" s="4" t="s">
        <v>20</v>
      </c>
      <c r="I18" s="4" t="s">
        <v>98</v>
      </c>
      <c r="J18" s="4" t="s">
        <v>99</v>
      </c>
      <c r="K18" s="4" t="s">
        <v>100</v>
      </c>
      <c r="L18" s="4"/>
      <c r="M18" s="3" t="str">
        <f t="shared" si="0"/>
        <v>Outstanding</v>
      </c>
      <c r="N18" s="11" t="s">
        <v>20</v>
      </c>
    </row>
    <row r="19" spans="1:14" ht="60" customHeight="1" x14ac:dyDescent="0.35">
      <c r="A19" s="9" t="s">
        <v>50</v>
      </c>
      <c r="B19" s="2" t="s">
        <v>101</v>
      </c>
      <c r="C19" s="1" t="s">
        <v>102</v>
      </c>
      <c r="D19" s="3" t="s">
        <v>17</v>
      </c>
      <c r="E19" s="3" t="s">
        <v>18</v>
      </c>
      <c r="F19" s="3" t="s">
        <v>19</v>
      </c>
      <c r="G19" s="3" t="s">
        <v>20</v>
      </c>
      <c r="H19" s="4" t="s">
        <v>20</v>
      </c>
      <c r="I19" s="4" t="s">
        <v>103</v>
      </c>
      <c r="J19" s="4" t="s">
        <v>104</v>
      </c>
      <c r="K19" s="4" t="s">
        <v>105</v>
      </c>
      <c r="L19" s="4"/>
      <c r="M19" s="3" t="str">
        <f t="shared" si="0"/>
        <v>Outstanding</v>
      </c>
      <c r="N19" s="11" t="s">
        <v>20</v>
      </c>
    </row>
    <row r="20" spans="1:14" ht="60" customHeight="1" x14ac:dyDescent="0.35">
      <c r="A20" s="9" t="s">
        <v>50</v>
      </c>
      <c r="B20" s="2" t="s">
        <v>106</v>
      </c>
      <c r="C20" s="1" t="s">
        <v>107</v>
      </c>
      <c r="D20" s="3" t="s">
        <v>17</v>
      </c>
      <c r="E20" s="3" t="s">
        <v>18</v>
      </c>
      <c r="F20" s="3" t="s">
        <v>19</v>
      </c>
      <c r="G20" s="3" t="s">
        <v>20</v>
      </c>
      <c r="H20" s="4" t="s">
        <v>20</v>
      </c>
      <c r="I20" s="4" t="s">
        <v>108</v>
      </c>
      <c r="J20" s="4" t="s">
        <v>109</v>
      </c>
      <c r="K20" s="4" t="s">
        <v>110</v>
      </c>
      <c r="L20" s="4"/>
      <c r="M20" s="3" t="str">
        <f t="shared" si="0"/>
        <v>Outstanding</v>
      </c>
      <c r="N20" s="11" t="s">
        <v>20</v>
      </c>
    </row>
    <row r="21" spans="1:14" ht="60" customHeight="1" x14ac:dyDescent="0.35">
      <c r="A21" s="9" t="s">
        <v>50</v>
      </c>
      <c r="B21" s="2" t="s">
        <v>111</v>
      </c>
      <c r="C21" s="1" t="s">
        <v>112</v>
      </c>
      <c r="D21" s="3" t="s">
        <v>17</v>
      </c>
      <c r="E21" s="3" t="s">
        <v>18</v>
      </c>
      <c r="F21" s="3" t="s">
        <v>19</v>
      </c>
      <c r="G21" s="3" t="s">
        <v>20</v>
      </c>
      <c r="H21" s="4" t="s">
        <v>20</v>
      </c>
      <c r="I21" s="4" t="s">
        <v>113</v>
      </c>
      <c r="J21" s="4" t="s">
        <v>114</v>
      </c>
      <c r="K21" s="4" t="s">
        <v>115</v>
      </c>
      <c r="L21" s="4"/>
      <c r="M21" s="3" t="str">
        <f t="shared" si="0"/>
        <v>Outstanding</v>
      </c>
      <c r="N21" s="11" t="s">
        <v>20</v>
      </c>
    </row>
    <row r="22" spans="1:14" ht="60" customHeight="1" x14ac:dyDescent="0.35">
      <c r="A22" s="9" t="s">
        <v>50</v>
      </c>
      <c r="B22" s="2" t="s">
        <v>116</v>
      </c>
      <c r="C22" s="1" t="s">
        <v>117</v>
      </c>
      <c r="D22" s="3" t="s">
        <v>17</v>
      </c>
      <c r="E22" s="3" t="s">
        <v>18</v>
      </c>
      <c r="F22" s="3" t="s">
        <v>19</v>
      </c>
      <c r="G22" s="3" t="s">
        <v>20</v>
      </c>
      <c r="H22" s="4" t="s">
        <v>20</v>
      </c>
      <c r="I22" s="4" t="s">
        <v>118</v>
      </c>
      <c r="J22" s="4" t="s">
        <v>119</v>
      </c>
      <c r="K22" s="4" t="s">
        <v>120</v>
      </c>
      <c r="L22" s="4"/>
      <c r="M22" s="3" t="str">
        <f t="shared" si="0"/>
        <v>Outstanding</v>
      </c>
      <c r="N22" s="11" t="s">
        <v>20</v>
      </c>
    </row>
    <row r="23" spans="1:14" ht="60" customHeight="1" x14ac:dyDescent="0.35">
      <c r="A23" s="9" t="s">
        <v>50</v>
      </c>
      <c r="B23" s="2" t="s">
        <v>121</v>
      </c>
      <c r="C23" s="1" t="s">
        <v>122</v>
      </c>
      <c r="D23" s="3" t="s">
        <v>17</v>
      </c>
      <c r="E23" s="3" t="s">
        <v>18</v>
      </c>
      <c r="F23" s="3" t="s">
        <v>19</v>
      </c>
      <c r="G23" s="3" t="s">
        <v>20</v>
      </c>
      <c r="H23" s="4" t="s">
        <v>20</v>
      </c>
      <c r="I23" s="4" t="s">
        <v>123</v>
      </c>
      <c r="J23" s="4" t="s">
        <v>124</v>
      </c>
      <c r="K23" s="4" t="s">
        <v>125</v>
      </c>
      <c r="L23" s="4"/>
      <c r="M23" s="3" t="str">
        <f t="shared" si="0"/>
        <v>Outstanding</v>
      </c>
      <c r="N23" s="11" t="s">
        <v>20</v>
      </c>
    </row>
    <row r="24" spans="1:14" ht="60" customHeight="1" x14ac:dyDescent="0.35">
      <c r="A24" s="9" t="s">
        <v>50</v>
      </c>
      <c r="B24" s="2" t="s">
        <v>126</v>
      </c>
      <c r="C24" s="1" t="s">
        <v>127</v>
      </c>
      <c r="D24" s="3" t="s">
        <v>17</v>
      </c>
      <c r="E24" s="3" t="s">
        <v>18</v>
      </c>
      <c r="F24" s="3" t="s">
        <v>19</v>
      </c>
      <c r="G24" s="3" t="s">
        <v>20</v>
      </c>
      <c r="H24" s="4" t="s">
        <v>20</v>
      </c>
      <c r="I24" s="4" t="s">
        <v>128</v>
      </c>
      <c r="J24" s="4" t="s">
        <v>129</v>
      </c>
      <c r="K24" s="4" t="s">
        <v>130</v>
      </c>
      <c r="L24" s="4"/>
      <c r="M24" s="3" t="str">
        <f t="shared" si="0"/>
        <v>Outstanding</v>
      </c>
      <c r="N24" s="11" t="s">
        <v>20</v>
      </c>
    </row>
    <row r="25" spans="1:14" ht="60" customHeight="1" x14ac:dyDescent="0.35">
      <c r="A25" s="9" t="s">
        <v>50</v>
      </c>
      <c r="B25" s="2" t="s">
        <v>131</v>
      </c>
      <c r="C25" s="1" t="s">
        <v>132</v>
      </c>
      <c r="D25" s="3" t="s">
        <v>17</v>
      </c>
      <c r="E25" s="3" t="s">
        <v>18</v>
      </c>
      <c r="F25" s="3" t="s">
        <v>19</v>
      </c>
      <c r="G25" s="3" t="s">
        <v>20</v>
      </c>
      <c r="H25" s="4" t="s">
        <v>20</v>
      </c>
      <c r="I25" s="4" t="s">
        <v>133</v>
      </c>
      <c r="J25" s="4" t="s">
        <v>134</v>
      </c>
      <c r="K25" s="4" t="s">
        <v>135</v>
      </c>
      <c r="L25" s="4"/>
      <c r="M25" s="3" t="str">
        <f t="shared" si="0"/>
        <v>Outstanding</v>
      </c>
      <c r="N25" s="11" t="s">
        <v>20</v>
      </c>
    </row>
    <row r="26" spans="1:14" ht="60" customHeight="1" x14ac:dyDescent="0.35">
      <c r="A26" s="9" t="s">
        <v>50</v>
      </c>
      <c r="B26" s="2" t="s">
        <v>136</v>
      </c>
      <c r="C26" s="1" t="s">
        <v>137</v>
      </c>
      <c r="D26" s="3" t="s">
        <v>17</v>
      </c>
      <c r="E26" s="3" t="s">
        <v>18</v>
      </c>
      <c r="F26" s="3" t="s">
        <v>19</v>
      </c>
      <c r="G26" s="3" t="s">
        <v>20</v>
      </c>
      <c r="H26" s="4" t="s">
        <v>20</v>
      </c>
      <c r="I26" s="4" t="s">
        <v>138</v>
      </c>
      <c r="J26" s="4" t="s">
        <v>139</v>
      </c>
      <c r="K26" s="4" t="s">
        <v>140</v>
      </c>
      <c r="L26" s="4"/>
      <c r="M26" s="3" t="str">
        <f t="shared" si="0"/>
        <v>Outstanding</v>
      </c>
      <c r="N26" s="11" t="s">
        <v>20</v>
      </c>
    </row>
    <row r="27" spans="1:14" ht="60" customHeight="1" x14ac:dyDescent="0.35">
      <c r="A27" s="9" t="s">
        <v>50</v>
      </c>
      <c r="B27" s="2" t="s">
        <v>141</v>
      </c>
      <c r="C27" s="1" t="s">
        <v>142</v>
      </c>
      <c r="D27" s="3" t="s">
        <v>17</v>
      </c>
      <c r="E27" s="3" t="s">
        <v>18</v>
      </c>
      <c r="F27" s="3" t="s">
        <v>19</v>
      </c>
      <c r="G27" s="3" t="s">
        <v>20</v>
      </c>
      <c r="H27" s="4" t="s">
        <v>20</v>
      </c>
      <c r="I27" s="4" t="s">
        <v>143</v>
      </c>
      <c r="J27" s="4" t="s">
        <v>144</v>
      </c>
      <c r="K27" s="4" t="s">
        <v>145</v>
      </c>
      <c r="L27" s="4"/>
      <c r="M27" s="3" t="str">
        <f t="shared" si="0"/>
        <v>Outstanding</v>
      </c>
      <c r="N27" s="11" t="s">
        <v>20</v>
      </c>
    </row>
    <row r="28" spans="1:14" ht="60" customHeight="1" x14ac:dyDescent="0.35">
      <c r="A28" s="9" t="s">
        <v>50</v>
      </c>
      <c r="B28" s="2" t="s">
        <v>146</v>
      </c>
      <c r="C28" s="1" t="s">
        <v>147</v>
      </c>
      <c r="D28" s="3" t="s">
        <v>17</v>
      </c>
      <c r="E28" s="3" t="s">
        <v>18</v>
      </c>
      <c r="F28" s="3" t="s">
        <v>19</v>
      </c>
      <c r="G28" s="3" t="s">
        <v>20</v>
      </c>
      <c r="H28" s="4" t="s">
        <v>20</v>
      </c>
      <c r="I28" s="4" t="s">
        <v>148</v>
      </c>
      <c r="J28" s="4" t="s">
        <v>149</v>
      </c>
      <c r="K28" s="4" t="s">
        <v>150</v>
      </c>
      <c r="L28" s="4"/>
      <c r="M28" s="3" t="str">
        <f t="shared" si="0"/>
        <v>Outstanding</v>
      </c>
      <c r="N28" s="11" t="s">
        <v>20</v>
      </c>
    </row>
    <row r="29" spans="1:14" ht="60" customHeight="1" x14ac:dyDescent="0.35">
      <c r="A29" s="9" t="s">
        <v>50</v>
      </c>
      <c r="B29" s="2" t="s">
        <v>151</v>
      </c>
      <c r="C29" s="1" t="s">
        <v>152</v>
      </c>
      <c r="D29" s="3" t="s">
        <v>17</v>
      </c>
      <c r="E29" s="3" t="s">
        <v>18</v>
      </c>
      <c r="F29" s="3" t="s">
        <v>19</v>
      </c>
      <c r="G29" s="3" t="s">
        <v>20</v>
      </c>
      <c r="H29" s="4" t="s">
        <v>20</v>
      </c>
      <c r="I29" s="4" t="s">
        <v>153</v>
      </c>
      <c r="J29" s="4" t="s">
        <v>154</v>
      </c>
      <c r="K29" s="4" t="s">
        <v>155</v>
      </c>
      <c r="L29" s="4"/>
      <c r="M29" s="3" t="str">
        <f t="shared" si="0"/>
        <v>Outstanding</v>
      </c>
      <c r="N29" s="11" t="s">
        <v>20</v>
      </c>
    </row>
    <row r="30" spans="1:14" ht="60" customHeight="1" x14ac:dyDescent="0.35">
      <c r="A30" s="9" t="s">
        <v>50</v>
      </c>
      <c r="B30" s="2" t="s">
        <v>156</v>
      </c>
      <c r="C30" s="1" t="s">
        <v>157</v>
      </c>
      <c r="D30" s="3" t="s">
        <v>17</v>
      </c>
      <c r="E30" s="3" t="s">
        <v>18</v>
      </c>
      <c r="F30" s="3" t="s">
        <v>19</v>
      </c>
      <c r="G30" s="3" t="s">
        <v>20</v>
      </c>
      <c r="H30" s="4" t="s">
        <v>20</v>
      </c>
      <c r="I30" s="4" t="s">
        <v>158</v>
      </c>
      <c r="J30" s="4" t="s">
        <v>159</v>
      </c>
      <c r="K30" s="4" t="s">
        <v>160</v>
      </c>
      <c r="L30" s="4"/>
      <c r="M30" s="3" t="str">
        <f t="shared" si="0"/>
        <v>Outstanding</v>
      </c>
      <c r="N30" s="11" t="s">
        <v>20</v>
      </c>
    </row>
    <row r="31" spans="1:14" ht="60" customHeight="1" x14ac:dyDescent="0.35">
      <c r="A31" s="9" t="s">
        <v>50</v>
      </c>
      <c r="B31" s="2" t="s">
        <v>161</v>
      </c>
      <c r="C31" s="1" t="s">
        <v>162</v>
      </c>
      <c r="D31" s="3" t="s">
        <v>17</v>
      </c>
      <c r="E31" s="3" t="s">
        <v>18</v>
      </c>
      <c r="F31" s="3" t="s">
        <v>19</v>
      </c>
      <c r="G31" s="3" t="s">
        <v>20</v>
      </c>
      <c r="H31" s="4" t="s">
        <v>20</v>
      </c>
      <c r="I31" s="4" t="s">
        <v>163</v>
      </c>
      <c r="J31" s="4" t="s">
        <v>164</v>
      </c>
      <c r="K31" s="4" t="s">
        <v>165</v>
      </c>
      <c r="L31" s="4"/>
      <c r="M31" s="3" t="str">
        <f t="shared" si="0"/>
        <v>Outstanding</v>
      </c>
      <c r="N31" s="11" t="s">
        <v>20</v>
      </c>
    </row>
    <row r="32" spans="1:14" ht="60" customHeight="1" x14ac:dyDescent="0.35">
      <c r="A32" s="9" t="s">
        <v>50</v>
      </c>
      <c r="B32" s="2" t="s">
        <v>166</v>
      </c>
      <c r="C32" s="1" t="s">
        <v>167</v>
      </c>
      <c r="D32" s="3" t="s">
        <v>17</v>
      </c>
      <c r="E32" s="3" t="s">
        <v>18</v>
      </c>
      <c r="F32" s="3" t="s">
        <v>19</v>
      </c>
      <c r="G32" s="3" t="s">
        <v>20</v>
      </c>
      <c r="H32" s="4" t="s">
        <v>20</v>
      </c>
      <c r="I32" s="4" t="s">
        <v>168</v>
      </c>
      <c r="J32" s="4" t="s">
        <v>169</v>
      </c>
      <c r="K32" s="4" t="s">
        <v>170</v>
      </c>
      <c r="L32" s="4"/>
      <c r="M32" s="3" t="str">
        <f t="shared" si="0"/>
        <v>Outstanding</v>
      </c>
      <c r="N32" s="11" t="s">
        <v>20</v>
      </c>
    </row>
    <row r="33" spans="1:14" ht="60" customHeight="1" x14ac:dyDescent="0.35">
      <c r="A33" s="9" t="s">
        <v>50</v>
      </c>
      <c r="B33" s="2" t="s">
        <v>171</v>
      </c>
      <c r="C33" s="1" t="s">
        <v>172</v>
      </c>
      <c r="D33" s="3" t="s">
        <v>17</v>
      </c>
      <c r="E33" s="3" t="s">
        <v>18</v>
      </c>
      <c r="F33" s="3" t="s">
        <v>19</v>
      </c>
      <c r="G33" s="3" t="s">
        <v>20</v>
      </c>
      <c r="H33" s="4" t="s">
        <v>20</v>
      </c>
      <c r="I33" s="4" t="s">
        <v>173</v>
      </c>
      <c r="J33" s="4" t="s">
        <v>174</v>
      </c>
      <c r="K33" s="4" t="s">
        <v>175</v>
      </c>
      <c r="L33" s="4"/>
      <c r="M33" s="3" t="str">
        <f t="shared" si="0"/>
        <v>Outstanding</v>
      </c>
      <c r="N33" s="11" t="s">
        <v>20</v>
      </c>
    </row>
    <row r="34" spans="1:14" ht="60" customHeight="1" x14ac:dyDescent="0.35">
      <c r="A34" s="9" t="s">
        <v>50</v>
      </c>
      <c r="B34" s="2" t="s">
        <v>176</v>
      </c>
      <c r="C34" s="1" t="s">
        <v>177</v>
      </c>
      <c r="D34" s="3" t="s">
        <v>17</v>
      </c>
      <c r="E34" s="3" t="s">
        <v>18</v>
      </c>
      <c r="F34" s="3" t="s">
        <v>19</v>
      </c>
      <c r="G34" s="3" t="s">
        <v>20</v>
      </c>
      <c r="H34" s="4" t="s">
        <v>20</v>
      </c>
      <c r="I34" s="4" t="s">
        <v>178</v>
      </c>
      <c r="J34" s="4" t="s">
        <v>179</v>
      </c>
      <c r="K34" s="4" t="s">
        <v>180</v>
      </c>
      <c r="L34" s="4"/>
      <c r="M34" s="3" t="str">
        <f t="shared" si="0"/>
        <v>Outstanding</v>
      </c>
      <c r="N34" s="11" t="s">
        <v>20</v>
      </c>
    </row>
    <row r="35" spans="1:14" ht="60" customHeight="1" x14ac:dyDescent="0.35">
      <c r="A35" s="9" t="s">
        <v>50</v>
      </c>
      <c r="B35" s="2" t="s">
        <v>181</v>
      </c>
      <c r="C35" s="1" t="s">
        <v>182</v>
      </c>
      <c r="D35" s="3" t="s">
        <v>17</v>
      </c>
      <c r="E35" s="3" t="s">
        <v>18</v>
      </c>
      <c r="F35" s="3" t="s">
        <v>19</v>
      </c>
      <c r="G35" s="3" t="s">
        <v>20</v>
      </c>
      <c r="H35" s="4" t="s">
        <v>20</v>
      </c>
      <c r="I35" s="4" t="s">
        <v>183</v>
      </c>
      <c r="J35" s="4" t="s">
        <v>184</v>
      </c>
      <c r="K35" s="4" t="s">
        <v>185</v>
      </c>
      <c r="L35" s="4"/>
      <c r="M35" s="3" t="str">
        <f t="shared" si="0"/>
        <v>Outstanding</v>
      </c>
      <c r="N35" s="11" t="s">
        <v>20</v>
      </c>
    </row>
    <row r="36" spans="1:14" ht="60" customHeight="1" x14ac:dyDescent="0.35">
      <c r="A36" s="9" t="s">
        <v>50</v>
      </c>
      <c r="B36" s="2" t="s">
        <v>186</v>
      </c>
      <c r="C36" s="1" t="s">
        <v>187</v>
      </c>
      <c r="D36" s="3" t="s">
        <v>17</v>
      </c>
      <c r="E36" s="3" t="s">
        <v>18</v>
      </c>
      <c r="F36" s="3" t="s">
        <v>19</v>
      </c>
      <c r="G36" s="3" t="s">
        <v>20</v>
      </c>
      <c r="H36" s="4" t="s">
        <v>20</v>
      </c>
      <c r="I36" s="4" t="s">
        <v>188</v>
      </c>
      <c r="J36" s="4" t="s">
        <v>189</v>
      </c>
      <c r="K36" s="4" t="s">
        <v>190</v>
      </c>
      <c r="L36" s="4"/>
      <c r="M36" s="3" t="str">
        <f t="shared" si="0"/>
        <v>Outstanding</v>
      </c>
      <c r="N36" s="11" t="s">
        <v>20</v>
      </c>
    </row>
    <row r="37" spans="1:14" ht="60" customHeight="1" x14ac:dyDescent="0.35">
      <c r="A37" s="9" t="s">
        <v>50</v>
      </c>
      <c r="B37" s="2" t="s">
        <v>191</v>
      </c>
      <c r="C37" s="1" t="s">
        <v>192</v>
      </c>
      <c r="D37" s="3" t="s">
        <v>17</v>
      </c>
      <c r="E37" s="3" t="s">
        <v>18</v>
      </c>
      <c r="F37" s="3" t="s">
        <v>19</v>
      </c>
      <c r="G37" s="3" t="s">
        <v>20</v>
      </c>
      <c r="H37" s="4" t="s">
        <v>20</v>
      </c>
      <c r="I37" s="4" t="s">
        <v>193</v>
      </c>
      <c r="J37" s="4" t="s">
        <v>194</v>
      </c>
      <c r="K37" s="4" t="s">
        <v>195</v>
      </c>
      <c r="L37" s="4"/>
      <c r="M37" s="3" t="str">
        <f t="shared" si="0"/>
        <v>Outstanding</v>
      </c>
      <c r="N37" s="11" t="s">
        <v>20</v>
      </c>
    </row>
    <row r="38" spans="1:14" ht="60" customHeight="1" x14ac:dyDescent="0.35">
      <c r="A38" s="9" t="s">
        <v>50</v>
      </c>
      <c r="B38" s="2" t="s">
        <v>196</v>
      </c>
      <c r="C38" s="1" t="s">
        <v>197</v>
      </c>
      <c r="D38" s="3" t="s">
        <v>17</v>
      </c>
      <c r="E38" s="3" t="s">
        <v>18</v>
      </c>
      <c r="F38" s="3" t="s">
        <v>19</v>
      </c>
      <c r="G38" s="3" t="s">
        <v>20</v>
      </c>
      <c r="H38" s="4" t="s">
        <v>20</v>
      </c>
      <c r="I38" s="4" t="s">
        <v>198</v>
      </c>
      <c r="J38" s="4" t="s">
        <v>199</v>
      </c>
      <c r="K38" s="4" t="s">
        <v>200</v>
      </c>
      <c r="L38" s="4"/>
      <c r="M38" s="3" t="str">
        <f t="shared" si="0"/>
        <v>Outstanding</v>
      </c>
      <c r="N38" s="11" t="s">
        <v>20</v>
      </c>
    </row>
    <row r="39" spans="1:14" ht="60" customHeight="1" x14ac:dyDescent="0.35">
      <c r="A39" s="9" t="s">
        <v>50</v>
      </c>
      <c r="B39" s="2" t="s">
        <v>201</v>
      </c>
      <c r="C39" s="1" t="s">
        <v>202</v>
      </c>
      <c r="D39" s="3" t="s">
        <v>17</v>
      </c>
      <c r="E39" s="3" t="s">
        <v>18</v>
      </c>
      <c r="F39" s="3" t="s">
        <v>19</v>
      </c>
      <c r="G39" s="3" t="s">
        <v>20</v>
      </c>
      <c r="H39" s="4" t="s">
        <v>20</v>
      </c>
      <c r="I39" s="4" t="s">
        <v>203</v>
      </c>
      <c r="J39" s="4" t="s">
        <v>204</v>
      </c>
      <c r="K39" s="4" t="s">
        <v>205</v>
      </c>
      <c r="L39" s="4"/>
      <c r="M39" s="3" t="str">
        <f t="shared" si="0"/>
        <v>Outstanding</v>
      </c>
      <c r="N39" s="11" t="s">
        <v>20</v>
      </c>
    </row>
    <row r="40" spans="1:14" ht="60" customHeight="1" x14ac:dyDescent="0.35">
      <c r="A40" s="9" t="s">
        <v>50</v>
      </c>
      <c r="B40" s="2" t="s">
        <v>206</v>
      </c>
      <c r="C40" s="1" t="s">
        <v>207</v>
      </c>
      <c r="D40" s="3" t="s">
        <v>17</v>
      </c>
      <c r="E40" s="3" t="s">
        <v>18</v>
      </c>
      <c r="F40" s="3" t="s">
        <v>19</v>
      </c>
      <c r="G40" s="3" t="s">
        <v>20</v>
      </c>
      <c r="H40" s="4" t="s">
        <v>20</v>
      </c>
      <c r="I40" s="4" t="s">
        <v>208</v>
      </c>
      <c r="J40" s="4" t="s">
        <v>209</v>
      </c>
      <c r="K40" s="4" t="s">
        <v>210</v>
      </c>
      <c r="L40" s="4"/>
      <c r="M40" s="3" t="str">
        <f t="shared" si="0"/>
        <v>Outstanding</v>
      </c>
      <c r="N40" s="11" t="s">
        <v>20</v>
      </c>
    </row>
    <row r="41" spans="1:14" ht="60" customHeight="1" x14ac:dyDescent="0.35">
      <c r="A41" s="9" t="s">
        <v>211</v>
      </c>
      <c r="B41" s="2" t="s">
        <v>212</v>
      </c>
      <c r="C41" s="1" t="s">
        <v>213</v>
      </c>
      <c r="D41" s="3" t="s">
        <v>17</v>
      </c>
      <c r="E41" s="3" t="s">
        <v>18</v>
      </c>
      <c r="F41" s="3" t="s">
        <v>19</v>
      </c>
      <c r="G41" s="3" t="s">
        <v>20</v>
      </c>
      <c r="H41" s="4" t="s">
        <v>20</v>
      </c>
      <c r="I41" s="4" t="s">
        <v>214</v>
      </c>
      <c r="J41" s="4" t="s">
        <v>215</v>
      </c>
      <c r="K41" s="4" t="s">
        <v>216</v>
      </c>
      <c r="L41" s="4"/>
      <c r="M41" s="3" t="str">
        <f t="shared" si="0"/>
        <v>Outstanding</v>
      </c>
      <c r="N41" s="11" t="s">
        <v>20</v>
      </c>
    </row>
    <row r="42" spans="1:14" ht="60" customHeight="1" x14ac:dyDescent="0.35">
      <c r="A42" s="9" t="s">
        <v>211</v>
      </c>
      <c r="B42" s="2" t="s">
        <v>217</v>
      </c>
      <c r="C42" s="1" t="s">
        <v>218</v>
      </c>
      <c r="D42" s="3" t="s">
        <v>17</v>
      </c>
      <c r="E42" s="3" t="s">
        <v>18</v>
      </c>
      <c r="F42" s="3" t="s">
        <v>19</v>
      </c>
      <c r="G42" s="3" t="s">
        <v>20</v>
      </c>
      <c r="H42" s="4" t="s">
        <v>20</v>
      </c>
      <c r="I42" s="4" t="s">
        <v>219</v>
      </c>
      <c r="J42" s="4" t="s">
        <v>220</v>
      </c>
      <c r="K42" s="4" t="s">
        <v>216</v>
      </c>
      <c r="L42" s="4"/>
      <c r="M42" s="3" t="str">
        <f t="shared" si="0"/>
        <v>Outstanding</v>
      </c>
      <c r="N42" s="11" t="s">
        <v>20</v>
      </c>
    </row>
    <row r="43" spans="1:14" ht="60" customHeight="1" x14ac:dyDescent="0.35">
      <c r="A43" s="9" t="s">
        <v>211</v>
      </c>
      <c r="B43" s="2" t="s">
        <v>221</v>
      </c>
      <c r="C43" s="1" t="s">
        <v>222</v>
      </c>
      <c r="D43" s="3" t="s">
        <v>17</v>
      </c>
      <c r="E43" s="3" t="s">
        <v>18</v>
      </c>
      <c r="F43" s="3" t="s">
        <v>19</v>
      </c>
      <c r="G43" s="3" t="s">
        <v>20</v>
      </c>
      <c r="H43" s="4" t="s">
        <v>20</v>
      </c>
      <c r="I43" s="4" t="s">
        <v>223</v>
      </c>
      <c r="J43" s="4" t="s">
        <v>224</v>
      </c>
      <c r="K43" s="4" t="s">
        <v>216</v>
      </c>
      <c r="L43" s="4"/>
      <c r="M43" s="3" t="str">
        <f t="shared" si="0"/>
        <v>Outstanding</v>
      </c>
      <c r="N43" s="11" t="s">
        <v>20</v>
      </c>
    </row>
    <row r="44" spans="1:14" ht="60" customHeight="1" x14ac:dyDescent="0.35">
      <c r="A44" s="9" t="s">
        <v>211</v>
      </c>
      <c r="B44" s="2" t="s">
        <v>225</v>
      </c>
      <c r="C44" s="1" t="s">
        <v>226</v>
      </c>
      <c r="D44" s="3" t="s">
        <v>17</v>
      </c>
      <c r="E44" s="3" t="s">
        <v>18</v>
      </c>
      <c r="F44" s="3" t="s">
        <v>19</v>
      </c>
      <c r="G44" s="3" t="s">
        <v>20</v>
      </c>
      <c r="H44" s="4" t="s">
        <v>20</v>
      </c>
      <c r="I44" s="4" t="s">
        <v>227</v>
      </c>
      <c r="J44" s="4" t="s">
        <v>228</v>
      </c>
      <c r="K44" s="4" t="s">
        <v>216</v>
      </c>
      <c r="L44" s="4"/>
      <c r="M44" s="3" t="str">
        <f t="shared" si="0"/>
        <v>Outstanding</v>
      </c>
      <c r="N44" s="11" t="s">
        <v>20</v>
      </c>
    </row>
    <row r="45" spans="1:14" ht="60" customHeight="1" x14ac:dyDescent="0.35">
      <c r="A45" s="9" t="s">
        <v>211</v>
      </c>
      <c r="B45" s="2" t="s">
        <v>229</v>
      </c>
      <c r="C45" s="1" t="s">
        <v>230</v>
      </c>
      <c r="D45" s="3" t="s">
        <v>17</v>
      </c>
      <c r="E45" s="3" t="s">
        <v>18</v>
      </c>
      <c r="F45" s="3" t="s">
        <v>19</v>
      </c>
      <c r="G45" s="3" t="s">
        <v>20</v>
      </c>
      <c r="H45" s="4" t="s">
        <v>20</v>
      </c>
      <c r="I45" s="4" t="s">
        <v>231</v>
      </c>
      <c r="J45" s="4" t="s">
        <v>232</v>
      </c>
      <c r="K45" s="4" t="s">
        <v>216</v>
      </c>
      <c r="L45" s="4"/>
      <c r="M45" s="3" t="str">
        <f t="shared" si="0"/>
        <v>Outstanding</v>
      </c>
      <c r="N45" s="11" t="s">
        <v>20</v>
      </c>
    </row>
    <row r="46" spans="1:14" ht="60" customHeight="1" x14ac:dyDescent="0.35">
      <c r="A46" s="9" t="s">
        <v>211</v>
      </c>
      <c r="B46" s="2" t="s">
        <v>233</v>
      </c>
      <c r="C46" s="1" t="s">
        <v>234</v>
      </c>
      <c r="D46" s="3" t="s">
        <v>17</v>
      </c>
      <c r="E46" s="3" t="s">
        <v>18</v>
      </c>
      <c r="F46" s="3" t="s">
        <v>19</v>
      </c>
      <c r="G46" s="3" t="s">
        <v>20</v>
      </c>
      <c r="H46" s="4" t="s">
        <v>20</v>
      </c>
      <c r="I46" s="4" t="s">
        <v>235</v>
      </c>
      <c r="J46" s="4" t="s">
        <v>236</v>
      </c>
      <c r="K46" s="4" t="s">
        <v>216</v>
      </c>
      <c r="L46" s="4"/>
      <c r="M46" s="3" t="str">
        <f t="shared" si="0"/>
        <v>Outstanding</v>
      </c>
      <c r="N46" s="11" t="s">
        <v>20</v>
      </c>
    </row>
    <row r="47" spans="1:14" ht="60" customHeight="1" x14ac:dyDescent="0.35">
      <c r="A47" s="9" t="s">
        <v>211</v>
      </c>
      <c r="B47" s="2" t="s">
        <v>237</v>
      </c>
      <c r="C47" s="1" t="s">
        <v>238</v>
      </c>
      <c r="D47" s="3" t="s">
        <v>17</v>
      </c>
      <c r="E47" s="3" t="s">
        <v>18</v>
      </c>
      <c r="F47" s="3" t="s">
        <v>19</v>
      </c>
      <c r="G47" s="3" t="s">
        <v>20</v>
      </c>
      <c r="H47" s="4" t="s">
        <v>20</v>
      </c>
      <c r="I47" s="4" t="s">
        <v>239</v>
      </c>
      <c r="J47" s="4" t="s">
        <v>240</v>
      </c>
      <c r="K47" s="4" t="s">
        <v>216</v>
      </c>
      <c r="L47" s="4"/>
      <c r="M47" s="3" t="str">
        <f t="shared" si="0"/>
        <v>Outstanding</v>
      </c>
      <c r="N47" s="11" t="s">
        <v>20</v>
      </c>
    </row>
    <row r="48" spans="1:14" ht="60" customHeight="1" x14ac:dyDescent="0.35">
      <c r="A48" s="9" t="s">
        <v>211</v>
      </c>
      <c r="B48" s="2" t="s">
        <v>241</v>
      </c>
      <c r="C48" s="1" t="s">
        <v>242</v>
      </c>
      <c r="D48" s="3" t="s">
        <v>17</v>
      </c>
      <c r="E48" s="3" t="s">
        <v>18</v>
      </c>
      <c r="F48" s="3" t="s">
        <v>19</v>
      </c>
      <c r="G48" s="3" t="s">
        <v>20</v>
      </c>
      <c r="H48" s="4" t="s">
        <v>20</v>
      </c>
      <c r="I48" s="4" t="s">
        <v>243</v>
      </c>
      <c r="J48" s="4" t="s">
        <v>244</v>
      </c>
      <c r="K48" s="4" t="s">
        <v>216</v>
      </c>
      <c r="L48" s="4"/>
      <c r="M48" s="3" t="str">
        <f t="shared" si="0"/>
        <v>Outstanding</v>
      </c>
      <c r="N48" s="11" t="s">
        <v>20</v>
      </c>
    </row>
    <row r="49" spans="1:14" ht="60" customHeight="1" x14ac:dyDescent="0.35">
      <c r="A49" s="9" t="s">
        <v>211</v>
      </c>
      <c r="B49" s="2" t="s">
        <v>245</v>
      </c>
      <c r="C49" s="1" t="s">
        <v>246</v>
      </c>
      <c r="D49" s="3" t="s">
        <v>17</v>
      </c>
      <c r="E49" s="3" t="s">
        <v>18</v>
      </c>
      <c r="F49" s="3" t="s">
        <v>19</v>
      </c>
      <c r="G49" s="3" t="s">
        <v>20</v>
      </c>
      <c r="H49" s="4" t="s">
        <v>20</v>
      </c>
      <c r="I49" s="4" t="s">
        <v>247</v>
      </c>
      <c r="J49" s="4" t="s">
        <v>248</v>
      </c>
      <c r="K49" s="4" t="s">
        <v>216</v>
      </c>
      <c r="L49" s="4"/>
      <c r="M49" s="3" t="str">
        <f t="shared" si="0"/>
        <v>Outstanding</v>
      </c>
      <c r="N49" s="11" t="s">
        <v>20</v>
      </c>
    </row>
    <row r="50" spans="1:14" ht="60" customHeight="1" x14ac:dyDescent="0.35">
      <c r="A50" s="9" t="s">
        <v>211</v>
      </c>
      <c r="B50" s="2" t="s">
        <v>249</v>
      </c>
      <c r="C50" s="1" t="s">
        <v>250</v>
      </c>
      <c r="D50" s="3" t="s">
        <v>17</v>
      </c>
      <c r="E50" s="3" t="s">
        <v>18</v>
      </c>
      <c r="F50" s="3" t="s">
        <v>19</v>
      </c>
      <c r="G50" s="3" t="s">
        <v>20</v>
      </c>
      <c r="H50" s="4" t="s">
        <v>20</v>
      </c>
      <c r="I50" s="4" t="s">
        <v>251</v>
      </c>
      <c r="J50" s="4" t="s">
        <v>252</v>
      </c>
      <c r="K50" s="4" t="s">
        <v>216</v>
      </c>
      <c r="L50" s="4"/>
      <c r="M50" s="3" t="str">
        <f t="shared" si="0"/>
        <v>Outstanding</v>
      </c>
      <c r="N50" s="11" t="s">
        <v>20</v>
      </c>
    </row>
    <row r="51" spans="1:14" ht="60" customHeight="1" x14ac:dyDescent="0.35">
      <c r="A51" s="9" t="s">
        <v>211</v>
      </c>
      <c r="B51" s="2" t="s">
        <v>253</v>
      </c>
      <c r="C51" s="1" t="s">
        <v>254</v>
      </c>
      <c r="D51" s="3" t="s">
        <v>17</v>
      </c>
      <c r="E51" s="3" t="s">
        <v>18</v>
      </c>
      <c r="F51" s="3" t="s">
        <v>19</v>
      </c>
      <c r="G51" s="3" t="s">
        <v>20</v>
      </c>
      <c r="H51" s="4" t="s">
        <v>20</v>
      </c>
      <c r="I51" s="4" t="s">
        <v>255</v>
      </c>
      <c r="J51" s="4" t="s">
        <v>256</v>
      </c>
      <c r="K51" s="4" t="s">
        <v>216</v>
      </c>
      <c r="L51" s="4"/>
      <c r="M51" s="3" t="str">
        <f t="shared" si="0"/>
        <v>Outstanding</v>
      </c>
      <c r="N51" s="11" t="s">
        <v>20</v>
      </c>
    </row>
    <row r="52" spans="1:14" ht="60" customHeight="1" x14ac:dyDescent="0.35">
      <c r="A52" s="9" t="s">
        <v>211</v>
      </c>
      <c r="B52" s="2" t="s">
        <v>257</v>
      </c>
      <c r="C52" s="1" t="s">
        <v>258</v>
      </c>
      <c r="D52" s="3" t="s">
        <v>17</v>
      </c>
      <c r="E52" s="3" t="s">
        <v>18</v>
      </c>
      <c r="F52" s="3" t="s">
        <v>19</v>
      </c>
      <c r="G52" s="3" t="s">
        <v>20</v>
      </c>
      <c r="H52" s="4" t="s">
        <v>20</v>
      </c>
      <c r="I52" s="4" t="s">
        <v>259</v>
      </c>
      <c r="J52" s="4" t="s">
        <v>260</v>
      </c>
      <c r="K52" s="4" t="s">
        <v>216</v>
      </c>
      <c r="L52" s="4"/>
      <c r="M52" s="3" t="str">
        <f t="shared" si="0"/>
        <v>Outstanding</v>
      </c>
      <c r="N52" s="11" t="s">
        <v>20</v>
      </c>
    </row>
    <row r="53" spans="1:14" ht="60" customHeight="1" x14ac:dyDescent="0.35">
      <c r="A53" s="9" t="s">
        <v>211</v>
      </c>
      <c r="B53" s="2" t="s">
        <v>261</v>
      </c>
      <c r="C53" s="1" t="s">
        <v>262</v>
      </c>
      <c r="D53" s="3" t="s">
        <v>17</v>
      </c>
      <c r="E53" s="3" t="s">
        <v>18</v>
      </c>
      <c r="F53" s="3" t="s">
        <v>19</v>
      </c>
      <c r="G53" s="3" t="s">
        <v>20</v>
      </c>
      <c r="H53" s="4" t="s">
        <v>20</v>
      </c>
      <c r="I53" s="4" t="s">
        <v>263</v>
      </c>
      <c r="J53" s="4" t="s">
        <v>264</v>
      </c>
      <c r="K53" s="4" t="s">
        <v>216</v>
      </c>
      <c r="L53" s="4"/>
      <c r="M53" s="3" t="str">
        <f t="shared" si="0"/>
        <v>Outstanding</v>
      </c>
      <c r="N53" s="11" t="s">
        <v>20</v>
      </c>
    </row>
    <row r="54" spans="1:14" ht="60" customHeight="1" x14ac:dyDescent="0.35">
      <c r="A54" s="9" t="s">
        <v>211</v>
      </c>
      <c r="B54" s="2" t="s">
        <v>265</v>
      </c>
      <c r="C54" s="1" t="s">
        <v>266</v>
      </c>
      <c r="D54" s="3" t="s">
        <v>17</v>
      </c>
      <c r="E54" s="3" t="s">
        <v>18</v>
      </c>
      <c r="F54" s="3" t="s">
        <v>19</v>
      </c>
      <c r="G54" s="3" t="s">
        <v>20</v>
      </c>
      <c r="H54" s="4" t="s">
        <v>20</v>
      </c>
      <c r="I54" s="4" t="s">
        <v>267</v>
      </c>
      <c r="J54" s="4" t="s">
        <v>268</v>
      </c>
      <c r="K54" s="4" t="s">
        <v>216</v>
      </c>
      <c r="L54" s="4"/>
      <c r="M54" s="3" t="str">
        <f t="shared" si="0"/>
        <v>Outstanding</v>
      </c>
      <c r="N54" s="11" t="s">
        <v>20</v>
      </c>
    </row>
    <row r="55" spans="1:14" ht="60" customHeight="1" x14ac:dyDescent="0.35">
      <c r="A55" s="9" t="s">
        <v>211</v>
      </c>
      <c r="B55" s="2" t="s">
        <v>269</v>
      </c>
      <c r="C55" s="1" t="s">
        <v>270</v>
      </c>
      <c r="D55" s="3" t="s">
        <v>17</v>
      </c>
      <c r="E55" s="3" t="s">
        <v>18</v>
      </c>
      <c r="F55" s="3" t="s">
        <v>19</v>
      </c>
      <c r="G55" s="3" t="s">
        <v>20</v>
      </c>
      <c r="H55" s="4" t="s">
        <v>20</v>
      </c>
      <c r="I55" s="4" t="s">
        <v>271</v>
      </c>
      <c r="J55" s="4" t="s">
        <v>272</v>
      </c>
      <c r="K55" s="4" t="s">
        <v>216</v>
      </c>
      <c r="L55" s="4"/>
      <c r="M55" s="3" t="str">
        <f t="shared" si="0"/>
        <v>Outstanding</v>
      </c>
      <c r="N55" s="11" t="s">
        <v>20</v>
      </c>
    </row>
    <row r="56" spans="1:14" ht="60" customHeight="1" x14ac:dyDescent="0.35">
      <c r="A56" s="9" t="s">
        <v>211</v>
      </c>
      <c r="B56" s="2" t="s">
        <v>273</v>
      </c>
      <c r="C56" s="1" t="s">
        <v>274</v>
      </c>
      <c r="D56" s="3" t="s">
        <v>17</v>
      </c>
      <c r="E56" s="3" t="s">
        <v>18</v>
      </c>
      <c r="F56" s="3" t="s">
        <v>19</v>
      </c>
      <c r="G56" s="3" t="s">
        <v>20</v>
      </c>
      <c r="H56" s="4" t="s">
        <v>20</v>
      </c>
      <c r="I56" s="4" t="s">
        <v>275</v>
      </c>
      <c r="J56" s="4" t="s">
        <v>276</v>
      </c>
      <c r="K56" s="4" t="s">
        <v>216</v>
      </c>
      <c r="L56" s="4"/>
      <c r="M56" s="3" t="str">
        <f t="shared" si="0"/>
        <v>Outstanding</v>
      </c>
      <c r="N56" s="11" t="s">
        <v>20</v>
      </c>
    </row>
    <row r="57" spans="1:14" ht="60" customHeight="1" x14ac:dyDescent="0.35">
      <c r="A57" s="9" t="s">
        <v>211</v>
      </c>
      <c r="B57" s="2" t="s">
        <v>277</v>
      </c>
      <c r="C57" s="1" t="s">
        <v>278</v>
      </c>
      <c r="D57" s="3" t="s">
        <v>17</v>
      </c>
      <c r="E57" s="3" t="s">
        <v>18</v>
      </c>
      <c r="F57" s="3" t="s">
        <v>19</v>
      </c>
      <c r="G57" s="3" t="s">
        <v>20</v>
      </c>
      <c r="H57" s="4" t="s">
        <v>20</v>
      </c>
      <c r="I57" s="4" t="s">
        <v>279</v>
      </c>
      <c r="J57" s="4" t="s">
        <v>280</v>
      </c>
      <c r="K57" s="4" t="s">
        <v>216</v>
      </c>
      <c r="L57" s="4"/>
      <c r="M57" s="3" t="str">
        <f t="shared" si="0"/>
        <v>Outstanding</v>
      </c>
      <c r="N57" s="11" t="s">
        <v>20</v>
      </c>
    </row>
    <row r="58" spans="1:14" ht="60" customHeight="1" x14ac:dyDescent="0.35">
      <c r="A58" s="9" t="s">
        <v>211</v>
      </c>
      <c r="B58" s="2" t="s">
        <v>281</v>
      </c>
      <c r="C58" s="1" t="s">
        <v>282</v>
      </c>
      <c r="D58" s="3" t="s">
        <v>17</v>
      </c>
      <c r="E58" s="3" t="s">
        <v>18</v>
      </c>
      <c r="F58" s="3" t="s">
        <v>19</v>
      </c>
      <c r="G58" s="3" t="s">
        <v>20</v>
      </c>
      <c r="H58" s="4" t="s">
        <v>20</v>
      </c>
      <c r="I58" s="4" t="s">
        <v>283</v>
      </c>
      <c r="J58" s="4" t="s">
        <v>284</v>
      </c>
      <c r="K58" s="4" t="s">
        <v>216</v>
      </c>
      <c r="L58" s="4"/>
      <c r="M58" s="3" t="str">
        <f t="shared" si="0"/>
        <v>Outstanding</v>
      </c>
      <c r="N58" s="11" t="s">
        <v>20</v>
      </c>
    </row>
    <row r="59" spans="1:14" ht="60" customHeight="1" x14ac:dyDescent="0.35">
      <c r="A59" s="9" t="s">
        <v>211</v>
      </c>
      <c r="B59" s="2" t="s">
        <v>285</v>
      </c>
      <c r="C59" s="1" t="s">
        <v>286</v>
      </c>
      <c r="D59" s="3" t="s">
        <v>17</v>
      </c>
      <c r="E59" s="3" t="s">
        <v>18</v>
      </c>
      <c r="F59" s="3" t="s">
        <v>19</v>
      </c>
      <c r="G59" s="3" t="s">
        <v>20</v>
      </c>
      <c r="H59" s="4" t="s">
        <v>20</v>
      </c>
      <c r="I59" s="4" t="s">
        <v>287</v>
      </c>
      <c r="J59" s="4" t="s">
        <v>288</v>
      </c>
      <c r="K59" s="4" t="s">
        <v>216</v>
      </c>
      <c r="L59" s="4"/>
      <c r="M59" s="3" t="str">
        <f t="shared" si="0"/>
        <v>Outstanding</v>
      </c>
      <c r="N59" s="11" t="s">
        <v>20</v>
      </c>
    </row>
    <row r="60" spans="1:14" ht="60" customHeight="1" x14ac:dyDescent="0.35">
      <c r="A60" s="9" t="s">
        <v>211</v>
      </c>
      <c r="B60" s="2" t="s">
        <v>289</v>
      </c>
      <c r="C60" s="1" t="s">
        <v>290</v>
      </c>
      <c r="D60" s="3" t="s">
        <v>17</v>
      </c>
      <c r="E60" s="3" t="s">
        <v>18</v>
      </c>
      <c r="F60" s="3" t="s">
        <v>19</v>
      </c>
      <c r="G60" s="3" t="s">
        <v>20</v>
      </c>
      <c r="H60" s="4" t="s">
        <v>20</v>
      </c>
      <c r="I60" s="4" t="s">
        <v>291</v>
      </c>
      <c r="J60" s="4" t="s">
        <v>292</v>
      </c>
      <c r="K60" s="4" t="s">
        <v>216</v>
      </c>
      <c r="L60" s="4"/>
      <c r="M60" s="3" t="str">
        <f t="shared" si="0"/>
        <v>Outstanding</v>
      </c>
      <c r="N60" s="11" t="s">
        <v>20</v>
      </c>
    </row>
    <row r="61" spans="1:14" ht="60" customHeight="1" x14ac:dyDescent="0.35">
      <c r="A61" s="9" t="s">
        <v>211</v>
      </c>
      <c r="B61" s="2" t="s">
        <v>293</v>
      </c>
      <c r="C61" s="1" t="s">
        <v>294</v>
      </c>
      <c r="D61" s="3" t="s">
        <v>17</v>
      </c>
      <c r="E61" s="3" t="s">
        <v>18</v>
      </c>
      <c r="F61" s="3" t="s">
        <v>19</v>
      </c>
      <c r="G61" s="3" t="s">
        <v>20</v>
      </c>
      <c r="H61" s="4" t="s">
        <v>20</v>
      </c>
      <c r="I61" s="4" t="s">
        <v>295</v>
      </c>
      <c r="J61" s="4" t="s">
        <v>296</v>
      </c>
      <c r="K61" s="4" t="s">
        <v>216</v>
      </c>
      <c r="L61" s="4"/>
      <c r="M61" s="3" t="str">
        <f t="shared" si="0"/>
        <v>Outstanding</v>
      </c>
      <c r="N61" s="11" t="s">
        <v>20</v>
      </c>
    </row>
    <row r="62" spans="1:14" ht="60" customHeight="1" x14ac:dyDescent="0.35">
      <c r="A62" s="9" t="s">
        <v>297</v>
      </c>
      <c r="B62" s="2" t="s">
        <v>298</v>
      </c>
      <c r="C62" s="1" t="s">
        <v>299</v>
      </c>
      <c r="D62" s="3" t="s">
        <v>17</v>
      </c>
      <c r="E62" s="3" t="s">
        <v>18</v>
      </c>
      <c r="F62" s="3" t="s">
        <v>19</v>
      </c>
      <c r="G62" s="3" t="s">
        <v>20</v>
      </c>
      <c r="H62" s="4" t="s">
        <v>20</v>
      </c>
      <c r="I62" s="4" t="s">
        <v>300</v>
      </c>
      <c r="J62" s="4"/>
      <c r="K62" s="4"/>
      <c r="L62" s="4"/>
      <c r="M62" s="3" t="str">
        <f t="shared" si="0"/>
        <v>Outstanding</v>
      </c>
      <c r="N62" s="11" t="s">
        <v>20</v>
      </c>
    </row>
    <row r="63" spans="1:14" ht="60" customHeight="1" x14ac:dyDescent="0.35">
      <c r="A63" s="9" t="s">
        <v>301</v>
      </c>
      <c r="B63" s="2" t="s">
        <v>302</v>
      </c>
      <c r="C63" s="1" t="s">
        <v>303</v>
      </c>
      <c r="D63" s="3" t="s">
        <v>17</v>
      </c>
      <c r="E63" s="3" t="s">
        <v>18</v>
      </c>
      <c r="F63" s="3" t="s">
        <v>19</v>
      </c>
      <c r="G63" s="3" t="s">
        <v>20</v>
      </c>
      <c r="H63" s="4" t="s">
        <v>20</v>
      </c>
      <c r="I63" s="4" t="s">
        <v>304</v>
      </c>
      <c r="J63" s="4"/>
      <c r="K63" s="4"/>
      <c r="L63" s="4"/>
      <c r="M63" s="3" t="str">
        <f t="shared" si="0"/>
        <v>Outstanding</v>
      </c>
      <c r="N63" s="11" t="s">
        <v>20</v>
      </c>
    </row>
    <row r="64" spans="1:14" ht="60" customHeight="1" x14ac:dyDescent="0.35">
      <c r="A64" s="9" t="s">
        <v>301</v>
      </c>
      <c r="B64" s="2" t="s">
        <v>305</v>
      </c>
      <c r="C64" s="1" t="s">
        <v>306</v>
      </c>
      <c r="D64" s="3" t="s">
        <v>17</v>
      </c>
      <c r="E64" s="3" t="s">
        <v>18</v>
      </c>
      <c r="F64" s="3" t="s">
        <v>19</v>
      </c>
      <c r="G64" s="3" t="s">
        <v>20</v>
      </c>
      <c r="H64" s="4" t="s">
        <v>20</v>
      </c>
      <c r="I64" s="4" t="s">
        <v>307</v>
      </c>
      <c r="J64" s="4"/>
      <c r="K64" s="4"/>
      <c r="L64" s="4"/>
      <c r="M64" s="3" t="str">
        <f t="shared" si="0"/>
        <v>Outstanding</v>
      </c>
      <c r="N64" s="11" t="s">
        <v>20</v>
      </c>
    </row>
    <row r="65" spans="1:14" ht="60" customHeight="1" x14ac:dyDescent="0.35">
      <c r="A65" s="9" t="s">
        <v>308</v>
      </c>
      <c r="B65" s="2" t="s">
        <v>309</v>
      </c>
      <c r="C65" s="1" t="s">
        <v>310</v>
      </c>
      <c r="D65" s="3" t="s">
        <v>17</v>
      </c>
      <c r="E65" s="3" t="s">
        <v>18</v>
      </c>
      <c r="F65" s="3" t="s">
        <v>19</v>
      </c>
      <c r="G65" s="3" t="s">
        <v>20</v>
      </c>
      <c r="H65" s="4" t="s">
        <v>20</v>
      </c>
      <c r="I65" s="4" t="s">
        <v>311</v>
      </c>
      <c r="J65" s="4"/>
      <c r="K65" s="4"/>
      <c r="L65" s="4"/>
      <c r="M65" s="3" t="str">
        <f t="shared" si="0"/>
        <v>Outstanding</v>
      </c>
      <c r="N65" s="11" t="s">
        <v>20</v>
      </c>
    </row>
    <row r="66" spans="1:14" ht="60" customHeight="1" x14ac:dyDescent="0.35">
      <c r="A66" s="9" t="s">
        <v>308</v>
      </c>
      <c r="B66" s="2" t="s">
        <v>312</v>
      </c>
      <c r="C66" s="1" t="s">
        <v>313</v>
      </c>
      <c r="D66" s="3" t="s">
        <v>17</v>
      </c>
      <c r="E66" s="3" t="s">
        <v>18</v>
      </c>
      <c r="F66" s="3" t="s">
        <v>19</v>
      </c>
      <c r="G66" s="3" t="s">
        <v>20</v>
      </c>
      <c r="H66" s="4" t="s">
        <v>20</v>
      </c>
      <c r="I66" s="4" t="s">
        <v>314</v>
      </c>
      <c r="J66" s="4"/>
      <c r="K66" s="4"/>
      <c r="L66" s="4"/>
      <c r="M66" s="3" t="str">
        <f t="shared" si="0"/>
        <v>Outstanding</v>
      </c>
      <c r="N66" s="11" t="s">
        <v>20</v>
      </c>
    </row>
    <row r="67" spans="1:14" ht="60" customHeight="1" x14ac:dyDescent="0.35">
      <c r="A67" s="9" t="s">
        <v>315</v>
      </c>
      <c r="B67" s="2" t="s">
        <v>316</v>
      </c>
      <c r="C67" s="1" t="s">
        <v>317</v>
      </c>
      <c r="D67" s="3" t="s">
        <v>17</v>
      </c>
      <c r="E67" s="3" t="s">
        <v>18</v>
      </c>
      <c r="F67" s="3" t="s">
        <v>19</v>
      </c>
      <c r="G67" s="3" t="s">
        <v>20</v>
      </c>
      <c r="H67" s="4" t="s">
        <v>20</v>
      </c>
      <c r="I67" s="4" t="s">
        <v>318</v>
      </c>
      <c r="J67" s="4"/>
      <c r="K67" s="4"/>
      <c r="L67" s="4"/>
      <c r="M67" s="3" t="str">
        <f t="shared" si="0"/>
        <v>Outstanding</v>
      </c>
      <c r="N67" s="11" t="s">
        <v>20</v>
      </c>
    </row>
    <row r="68" spans="1:14" ht="60" customHeight="1" x14ac:dyDescent="0.35">
      <c r="A68" s="9" t="s">
        <v>315</v>
      </c>
      <c r="B68" s="2" t="s">
        <v>319</v>
      </c>
      <c r="C68" s="1" t="s">
        <v>320</v>
      </c>
      <c r="D68" s="3" t="s">
        <v>17</v>
      </c>
      <c r="E68" s="3" t="s">
        <v>18</v>
      </c>
      <c r="F68" s="3" t="s">
        <v>19</v>
      </c>
      <c r="G68" s="3" t="s">
        <v>20</v>
      </c>
      <c r="H68" s="4" t="s">
        <v>20</v>
      </c>
      <c r="I68" s="4" t="s">
        <v>321</v>
      </c>
      <c r="J68" s="4"/>
      <c r="K68" s="4"/>
      <c r="L68" s="4"/>
      <c r="M68" s="3" t="str">
        <f t="shared" si="0"/>
        <v>Outstanding</v>
      </c>
      <c r="N68" s="11" t="s">
        <v>20</v>
      </c>
    </row>
    <row r="69" spans="1:14" ht="60" customHeight="1" x14ac:dyDescent="0.35">
      <c r="A69" s="9" t="s">
        <v>315</v>
      </c>
      <c r="B69" s="2" t="s">
        <v>322</v>
      </c>
      <c r="C69" s="1" t="s">
        <v>323</v>
      </c>
      <c r="D69" s="3" t="s">
        <v>17</v>
      </c>
      <c r="E69" s="3" t="s">
        <v>18</v>
      </c>
      <c r="F69" s="3" t="s">
        <v>19</v>
      </c>
      <c r="G69" s="3" t="s">
        <v>20</v>
      </c>
      <c r="H69" s="4" t="s">
        <v>20</v>
      </c>
      <c r="I69" s="4" t="s">
        <v>324</v>
      </c>
      <c r="J69" s="4"/>
      <c r="K69" s="4"/>
      <c r="L69" s="4"/>
      <c r="M69" s="3" t="str">
        <f t="shared" si="0"/>
        <v>Outstanding</v>
      </c>
      <c r="N69" s="11" t="s">
        <v>20</v>
      </c>
    </row>
    <row r="70" spans="1:14" ht="60" customHeight="1" x14ac:dyDescent="0.35">
      <c r="A70" s="9" t="s">
        <v>315</v>
      </c>
      <c r="B70" s="2" t="s">
        <v>325</v>
      </c>
      <c r="C70" s="1" t="s">
        <v>326</v>
      </c>
      <c r="D70" s="3" t="s">
        <v>17</v>
      </c>
      <c r="E70" s="3" t="s">
        <v>18</v>
      </c>
      <c r="F70" s="3" t="s">
        <v>19</v>
      </c>
      <c r="G70" s="3" t="s">
        <v>20</v>
      </c>
      <c r="H70" s="4" t="s">
        <v>20</v>
      </c>
      <c r="I70" s="4" t="s">
        <v>327</v>
      </c>
      <c r="J70" s="4"/>
      <c r="K70" s="4"/>
      <c r="L70" s="4"/>
      <c r="M70" s="3" t="str">
        <f t="shared" si="0"/>
        <v>Outstanding</v>
      </c>
      <c r="N70" s="11" t="s">
        <v>20</v>
      </c>
    </row>
    <row r="71" spans="1:14" ht="60" customHeight="1" x14ac:dyDescent="0.35">
      <c r="A71" s="9" t="s">
        <v>315</v>
      </c>
      <c r="B71" s="2" t="s">
        <v>328</v>
      </c>
      <c r="C71" s="1" t="s">
        <v>329</v>
      </c>
      <c r="D71" s="3" t="s">
        <v>17</v>
      </c>
      <c r="E71" s="3" t="s">
        <v>18</v>
      </c>
      <c r="F71" s="3" t="s">
        <v>19</v>
      </c>
      <c r="G71" s="3" t="s">
        <v>20</v>
      </c>
      <c r="H71" s="4" t="s">
        <v>20</v>
      </c>
      <c r="I71" s="4" t="s">
        <v>330</v>
      </c>
      <c r="J71" s="4"/>
      <c r="K71" s="4"/>
      <c r="L71" s="4"/>
      <c r="M71" s="3" t="str">
        <f t="shared" si="0"/>
        <v>Outstanding</v>
      </c>
      <c r="N71" s="11" t="s">
        <v>20</v>
      </c>
    </row>
    <row r="72" spans="1:14" ht="60" customHeight="1" x14ac:dyDescent="0.35">
      <c r="A72" s="9" t="s">
        <v>331</v>
      </c>
      <c r="B72" s="2" t="s">
        <v>332</v>
      </c>
      <c r="C72" s="1" t="s">
        <v>333</v>
      </c>
      <c r="D72" s="3" t="s">
        <v>17</v>
      </c>
      <c r="E72" s="3" t="s">
        <v>18</v>
      </c>
      <c r="F72" s="3" t="s">
        <v>19</v>
      </c>
      <c r="G72" s="3" t="s">
        <v>20</v>
      </c>
      <c r="H72" s="4" t="s">
        <v>20</v>
      </c>
      <c r="I72" s="4" t="s">
        <v>334</v>
      </c>
      <c r="J72" s="4"/>
      <c r="K72" s="4"/>
      <c r="L72" s="4"/>
      <c r="M72" s="3" t="str">
        <f t="shared" si="0"/>
        <v>Outstanding</v>
      </c>
      <c r="N72" s="11" t="s">
        <v>20</v>
      </c>
    </row>
    <row r="73" spans="1:14" ht="60" customHeight="1" x14ac:dyDescent="0.35">
      <c r="A73" s="9" t="s">
        <v>331</v>
      </c>
      <c r="B73" s="2" t="s">
        <v>335</v>
      </c>
      <c r="C73" s="1" t="s">
        <v>336</v>
      </c>
      <c r="D73" s="3" t="s">
        <v>17</v>
      </c>
      <c r="E73" s="3" t="s">
        <v>18</v>
      </c>
      <c r="F73" s="3" t="s">
        <v>19</v>
      </c>
      <c r="G73" s="3" t="s">
        <v>20</v>
      </c>
      <c r="H73" s="4" t="s">
        <v>20</v>
      </c>
      <c r="I73" s="4" t="s">
        <v>337</v>
      </c>
      <c r="J73" s="4"/>
      <c r="K73" s="4"/>
      <c r="L73" s="4"/>
      <c r="M73" s="3" t="str">
        <f t="shared" si="0"/>
        <v>Outstanding</v>
      </c>
      <c r="N73" s="11" t="s">
        <v>20</v>
      </c>
    </row>
    <row r="74" spans="1:14" ht="60" customHeight="1" x14ac:dyDescent="0.35">
      <c r="A74" s="9" t="s">
        <v>331</v>
      </c>
      <c r="B74" s="2" t="s">
        <v>338</v>
      </c>
      <c r="C74" s="1" t="s">
        <v>339</v>
      </c>
      <c r="D74" s="3" t="s">
        <v>17</v>
      </c>
      <c r="E74" s="3" t="s">
        <v>18</v>
      </c>
      <c r="F74" s="3" t="s">
        <v>19</v>
      </c>
      <c r="G74" s="3" t="s">
        <v>20</v>
      </c>
      <c r="H74" s="4" t="s">
        <v>20</v>
      </c>
      <c r="I74" s="4" t="s">
        <v>340</v>
      </c>
      <c r="J74" s="4"/>
      <c r="K74" s="4"/>
      <c r="L74" s="4"/>
      <c r="M74" s="3" t="str">
        <f t="shared" si="0"/>
        <v>Outstanding</v>
      </c>
      <c r="N74" s="11" t="s">
        <v>20</v>
      </c>
    </row>
    <row r="75" spans="1:14" ht="60" customHeight="1" x14ac:dyDescent="0.35">
      <c r="A75" s="9" t="s">
        <v>331</v>
      </c>
      <c r="B75" s="2" t="s">
        <v>341</v>
      </c>
      <c r="C75" s="1" t="s">
        <v>342</v>
      </c>
      <c r="D75" s="3" t="s">
        <v>17</v>
      </c>
      <c r="E75" s="3" t="s">
        <v>18</v>
      </c>
      <c r="F75" s="3" t="s">
        <v>19</v>
      </c>
      <c r="G75" s="3" t="s">
        <v>20</v>
      </c>
      <c r="H75" s="4" t="s">
        <v>20</v>
      </c>
      <c r="I75" s="4" t="s">
        <v>343</v>
      </c>
      <c r="J75" s="4"/>
      <c r="K75" s="4"/>
      <c r="L75" s="4"/>
      <c r="M75" s="3" t="str">
        <f t="shared" si="0"/>
        <v>Outstanding</v>
      </c>
      <c r="N75" s="11" t="s">
        <v>20</v>
      </c>
    </row>
    <row r="76" spans="1:14" ht="60" customHeight="1" x14ac:dyDescent="0.35">
      <c r="A76" s="9" t="s">
        <v>344</v>
      </c>
      <c r="B76" s="2" t="s">
        <v>345</v>
      </c>
      <c r="C76" s="1" t="s">
        <v>346</v>
      </c>
      <c r="D76" s="3" t="s">
        <v>17</v>
      </c>
      <c r="E76" s="3" t="s">
        <v>18</v>
      </c>
      <c r="F76" s="3" t="s">
        <v>19</v>
      </c>
      <c r="G76" s="3" t="s">
        <v>20</v>
      </c>
      <c r="H76" s="4" t="s">
        <v>20</v>
      </c>
      <c r="I76" s="4" t="s">
        <v>347</v>
      </c>
      <c r="J76" s="4"/>
      <c r="K76" s="4"/>
      <c r="L76" s="4"/>
      <c r="M76" s="3" t="str">
        <f t="shared" si="0"/>
        <v>Outstanding</v>
      </c>
      <c r="N76" s="11" t="s">
        <v>20</v>
      </c>
    </row>
    <row r="77" spans="1:14" ht="60" customHeight="1" x14ac:dyDescent="0.35">
      <c r="A77" s="9" t="s">
        <v>344</v>
      </c>
      <c r="B77" s="2" t="s">
        <v>348</v>
      </c>
      <c r="C77" s="1" t="s">
        <v>349</v>
      </c>
      <c r="D77" s="3" t="s">
        <v>17</v>
      </c>
      <c r="E77" s="3" t="s">
        <v>18</v>
      </c>
      <c r="F77" s="3" t="s">
        <v>19</v>
      </c>
      <c r="G77" s="3" t="s">
        <v>20</v>
      </c>
      <c r="H77" s="4" t="s">
        <v>20</v>
      </c>
      <c r="I77" s="4" t="s">
        <v>350</v>
      </c>
      <c r="J77" s="4"/>
      <c r="K77" s="4"/>
      <c r="L77" s="4"/>
      <c r="M77" s="3" t="str">
        <f t="shared" si="0"/>
        <v>Outstanding</v>
      </c>
      <c r="N77" s="11" t="s">
        <v>20</v>
      </c>
    </row>
    <row r="78" spans="1:14" ht="60" customHeight="1" x14ac:dyDescent="0.35">
      <c r="A78" s="9" t="s">
        <v>344</v>
      </c>
      <c r="B78" s="2" t="s">
        <v>351</v>
      </c>
      <c r="C78" s="1" t="s">
        <v>352</v>
      </c>
      <c r="D78" s="3" t="s">
        <v>17</v>
      </c>
      <c r="E78" s="3" t="s">
        <v>18</v>
      </c>
      <c r="F78" s="3" t="s">
        <v>19</v>
      </c>
      <c r="G78" s="3" t="s">
        <v>20</v>
      </c>
      <c r="H78" s="4" t="s">
        <v>20</v>
      </c>
      <c r="I78" s="4" t="s">
        <v>353</v>
      </c>
      <c r="J78" s="4"/>
      <c r="K78" s="4"/>
      <c r="L78" s="4"/>
      <c r="M78" s="3" t="str">
        <f t="shared" si="0"/>
        <v>Outstanding</v>
      </c>
      <c r="N78" s="11" t="s">
        <v>20</v>
      </c>
    </row>
    <row r="79" spans="1:14" ht="60" customHeight="1" x14ac:dyDescent="0.35">
      <c r="A79" s="9" t="s">
        <v>344</v>
      </c>
      <c r="B79" s="2" t="s">
        <v>354</v>
      </c>
      <c r="C79" s="1" t="s">
        <v>355</v>
      </c>
      <c r="D79" s="3" t="s">
        <v>17</v>
      </c>
      <c r="E79" s="3" t="s">
        <v>18</v>
      </c>
      <c r="F79" s="3" t="s">
        <v>19</v>
      </c>
      <c r="G79" s="3" t="s">
        <v>20</v>
      </c>
      <c r="H79" s="4" t="s">
        <v>20</v>
      </c>
      <c r="I79" s="4" t="s">
        <v>356</v>
      </c>
      <c r="J79" s="4"/>
      <c r="K79" s="4"/>
      <c r="L79" s="4"/>
      <c r="M79" s="3" t="str">
        <f t="shared" si="0"/>
        <v>Outstanding</v>
      </c>
      <c r="N79" s="11" t="s">
        <v>20</v>
      </c>
    </row>
    <row r="80" spans="1:14" ht="60" customHeight="1" x14ac:dyDescent="0.35">
      <c r="A80" s="9" t="s">
        <v>357</v>
      </c>
      <c r="B80" s="2" t="s">
        <v>358</v>
      </c>
      <c r="C80" s="1" t="s">
        <v>359</v>
      </c>
      <c r="D80" s="3" t="s">
        <v>17</v>
      </c>
      <c r="E80" s="3" t="s">
        <v>18</v>
      </c>
      <c r="F80" s="3" t="s">
        <v>19</v>
      </c>
      <c r="G80" s="3" t="s">
        <v>20</v>
      </c>
      <c r="H80" s="4" t="s">
        <v>20</v>
      </c>
      <c r="I80" s="4" t="s">
        <v>360</v>
      </c>
      <c r="J80" s="4"/>
      <c r="K80" s="4"/>
      <c r="L80" s="4"/>
      <c r="M80" s="3" t="str">
        <f t="shared" si="0"/>
        <v>Outstanding</v>
      </c>
      <c r="N80" s="11" t="s">
        <v>20</v>
      </c>
    </row>
    <row r="81" spans="1:14" ht="60" customHeight="1" x14ac:dyDescent="0.35">
      <c r="A81" s="9" t="s">
        <v>361</v>
      </c>
      <c r="B81" s="2" t="s">
        <v>362</v>
      </c>
      <c r="C81" s="1" t="s">
        <v>363</v>
      </c>
      <c r="D81" s="3" t="s">
        <v>17</v>
      </c>
      <c r="E81" s="3" t="s">
        <v>18</v>
      </c>
      <c r="F81" s="3" t="s">
        <v>19</v>
      </c>
      <c r="G81" s="3" t="s">
        <v>20</v>
      </c>
      <c r="H81" s="4" t="s">
        <v>20</v>
      </c>
      <c r="I81" s="4" t="s">
        <v>364</v>
      </c>
      <c r="J81" s="4"/>
      <c r="K81" s="4"/>
      <c r="L81" s="4"/>
      <c r="M81" s="3" t="str">
        <f t="shared" si="0"/>
        <v>Outstanding</v>
      </c>
      <c r="N81" s="11" t="s">
        <v>20</v>
      </c>
    </row>
    <row r="82" spans="1:14" ht="60" customHeight="1" x14ac:dyDescent="0.35">
      <c r="A82" s="9" t="s">
        <v>361</v>
      </c>
      <c r="B82" s="2" t="s">
        <v>365</v>
      </c>
      <c r="C82" s="1" t="s">
        <v>366</v>
      </c>
      <c r="D82" s="3" t="s">
        <v>17</v>
      </c>
      <c r="E82" s="3" t="s">
        <v>18</v>
      </c>
      <c r="F82" s="3" t="s">
        <v>19</v>
      </c>
      <c r="G82" s="3" t="s">
        <v>20</v>
      </c>
      <c r="H82" s="4" t="s">
        <v>20</v>
      </c>
      <c r="I82" s="4" t="s">
        <v>367</v>
      </c>
      <c r="J82" s="4"/>
      <c r="K82" s="4"/>
      <c r="L82" s="4"/>
      <c r="M82" s="3" t="str">
        <f t="shared" si="0"/>
        <v>Outstanding</v>
      </c>
      <c r="N82" s="11" t="s">
        <v>20</v>
      </c>
    </row>
    <row r="83" spans="1:14" ht="60" customHeight="1" x14ac:dyDescent="0.35">
      <c r="A83" s="9" t="s">
        <v>361</v>
      </c>
      <c r="B83" s="2" t="s">
        <v>368</v>
      </c>
      <c r="C83" s="1" t="s">
        <v>369</v>
      </c>
      <c r="D83" s="3" t="s">
        <v>17</v>
      </c>
      <c r="E83" s="3" t="s">
        <v>18</v>
      </c>
      <c r="F83" s="3" t="s">
        <v>19</v>
      </c>
      <c r="G83" s="3" t="s">
        <v>20</v>
      </c>
      <c r="H83" s="4" t="s">
        <v>20</v>
      </c>
      <c r="I83" s="4" t="s">
        <v>370</v>
      </c>
      <c r="J83" s="4"/>
      <c r="K83" s="4"/>
      <c r="L83" s="4"/>
      <c r="M83" s="3" t="str">
        <f t="shared" si="0"/>
        <v>Outstanding</v>
      </c>
      <c r="N83" s="11" t="s">
        <v>20</v>
      </c>
    </row>
    <row r="84" spans="1:14" ht="60" customHeight="1" x14ac:dyDescent="0.35">
      <c r="A84" s="9" t="s">
        <v>361</v>
      </c>
      <c r="B84" s="2" t="s">
        <v>371</v>
      </c>
      <c r="C84" s="1" t="s">
        <v>372</v>
      </c>
      <c r="D84" s="3" t="s">
        <v>17</v>
      </c>
      <c r="E84" s="3" t="s">
        <v>18</v>
      </c>
      <c r="F84" s="3" t="s">
        <v>19</v>
      </c>
      <c r="G84" s="3" t="s">
        <v>20</v>
      </c>
      <c r="H84" s="4" t="s">
        <v>20</v>
      </c>
      <c r="I84" s="4" t="s">
        <v>373</v>
      </c>
      <c r="J84" s="4"/>
      <c r="K84" s="4"/>
      <c r="L84" s="4"/>
      <c r="M84" s="3" t="str">
        <f t="shared" si="0"/>
        <v>Outstanding</v>
      </c>
      <c r="N84" s="11" t="s">
        <v>20</v>
      </c>
    </row>
    <row r="85" spans="1:14" ht="60" customHeight="1" x14ac:dyDescent="0.35">
      <c r="A85" s="9" t="s">
        <v>374</v>
      </c>
      <c r="B85" s="2" t="s">
        <v>375</v>
      </c>
      <c r="C85" s="1" t="s">
        <v>376</v>
      </c>
      <c r="D85" s="3" t="s">
        <v>17</v>
      </c>
      <c r="E85" s="3" t="s">
        <v>18</v>
      </c>
      <c r="F85" s="3" t="s">
        <v>19</v>
      </c>
      <c r="G85" s="3" t="s">
        <v>20</v>
      </c>
      <c r="H85" s="4" t="s">
        <v>20</v>
      </c>
      <c r="I85" s="4" t="s">
        <v>377</v>
      </c>
      <c r="J85" s="4"/>
      <c r="K85" s="4"/>
      <c r="L85" s="4"/>
      <c r="M85" s="3" t="str">
        <f t="shared" si="0"/>
        <v>Outstanding</v>
      </c>
      <c r="N85" s="11" t="s">
        <v>20</v>
      </c>
    </row>
    <row r="86" spans="1:14" ht="60" customHeight="1" x14ac:dyDescent="0.35">
      <c r="A86" s="9" t="s">
        <v>374</v>
      </c>
      <c r="B86" s="2" t="s">
        <v>378</v>
      </c>
      <c r="C86" s="1" t="s">
        <v>379</v>
      </c>
      <c r="D86" s="3" t="s">
        <v>17</v>
      </c>
      <c r="E86" s="3" t="s">
        <v>18</v>
      </c>
      <c r="F86" s="3" t="s">
        <v>19</v>
      </c>
      <c r="G86" s="3" t="s">
        <v>20</v>
      </c>
      <c r="H86" s="4" t="s">
        <v>20</v>
      </c>
      <c r="I86" s="4" t="s">
        <v>380</v>
      </c>
      <c r="J86" s="4"/>
      <c r="K86" s="4"/>
      <c r="L86" s="4"/>
      <c r="M86" s="3" t="str">
        <f t="shared" si="0"/>
        <v>Outstanding</v>
      </c>
      <c r="N86" s="11" t="s">
        <v>20</v>
      </c>
    </row>
    <row r="87" spans="1:14" ht="60" customHeight="1" x14ac:dyDescent="0.35">
      <c r="A87" s="9" t="s">
        <v>374</v>
      </c>
      <c r="B87" s="2" t="s">
        <v>381</v>
      </c>
      <c r="C87" s="1" t="s">
        <v>382</v>
      </c>
      <c r="D87" s="3" t="s">
        <v>17</v>
      </c>
      <c r="E87" s="3" t="s">
        <v>18</v>
      </c>
      <c r="F87" s="3" t="s">
        <v>19</v>
      </c>
      <c r="G87" s="3" t="s">
        <v>20</v>
      </c>
      <c r="H87" s="4" t="s">
        <v>20</v>
      </c>
      <c r="I87" s="4" t="s">
        <v>383</v>
      </c>
      <c r="J87" s="4"/>
      <c r="K87" s="4"/>
      <c r="L87" s="4"/>
      <c r="M87" s="3" t="str">
        <f t="shared" si="0"/>
        <v>Outstanding</v>
      </c>
      <c r="N87" s="11" t="s">
        <v>20</v>
      </c>
    </row>
    <row r="88" spans="1:14" ht="60" customHeight="1" x14ac:dyDescent="0.35">
      <c r="A88" s="9" t="s">
        <v>384</v>
      </c>
      <c r="B88" s="2" t="s">
        <v>385</v>
      </c>
      <c r="C88" s="1" t="s">
        <v>386</v>
      </c>
      <c r="D88" s="3" t="s">
        <v>17</v>
      </c>
      <c r="E88" s="3" t="s">
        <v>18</v>
      </c>
      <c r="F88" s="3" t="s">
        <v>19</v>
      </c>
      <c r="G88" s="3" t="s">
        <v>20</v>
      </c>
      <c r="H88" s="4" t="s">
        <v>20</v>
      </c>
      <c r="I88" s="4" t="s">
        <v>387</v>
      </c>
      <c r="J88" s="4"/>
      <c r="K88" s="4"/>
      <c r="L88" s="4"/>
      <c r="M88" s="3" t="str">
        <f t="shared" si="0"/>
        <v>Outstanding</v>
      </c>
      <c r="N88" s="11" t="s">
        <v>20</v>
      </c>
    </row>
    <row r="89" spans="1:14" ht="60" customHeight="1" x14ac:dyDescent="0.35">
      <c r="A89" s="9" t="s">
        <v>384</v>
      </c>
      <c r="B89" s="2" t="s">
        <v>388</v>
      </c>
      <c r="C89" s="1" t="s">
        <v>389</v>
      </c>
      <c r="D89" s="3" t="s">
        <v>17</v>
      </c>
      <c r="E89" s="3" t="s">
        <v>18</v>
      </c>
      <c r="F89" s="3" t="s">
        <v>19</v>
      </c>
      <c r="G89" s="3" t="s">
        <v>20</v>
      </c>
      <c r="H89" s="4" t="s">
        <v>20</v>
      </c>
      <c r="I89" s="4" t="s">
        <v>390</v>
      </c>
      <c r="J89" s="4"/>
      <c r="K89" s="4"/>
      <c r="L89" s="4"/>
      <c r="M89" s="3" t="str">
        <f t="shared" si="0"/>
        <v>Outstanding</v>
      </c>
      <c r="N89" s="11" t="s">
        <v>20</v>
      </c>
    </row>
    <row r="90" spans="1:14" ht="60" customHeight="1" x14ac:dyDescent="0.35">
      <c r="A90" s="9" t="s">
        <v>384</v>
      </c>
      <c r="B90" s="2" t="s">
        <v>391</v>
      </c>
      <c r="C90" s="1" t="s">
        <v>392</v>
      </c>
      <c r="D90" s="3" t="s">
        <v>17</v>
      </c>
      <c r="E90" s="3" t="s">
        <v>18</v>
      </c>
      <c r="F90" s="3" t="s">
        <v>19</v>
      </c>
      <c r="G90" s="3" t="s">
        <v>20</v>
      </c>
      <c r="H90" s="4" t="s">
        <v>20</v>
      </c>
      <c r="I90" s="4" t="s">
        <v>393</v>
      </c>
      <c r="J90" s="4"/>
      <c r="K90" s="4"/>
      <c r="L90" s="4"/>
      <c r="M90" s="3" t="str">
        <f t="shared" si="0"/>
        <v>Outstanding</v>
      </c>
      <c r="N90" s="11" t="s">
        <v>20</v>
      </c>
    </row>
    <row r="91" spans="1:14" ht="60" customHeight="1" x14ac:dyDescent="0.35">
      <c r="A91" s="9" t="s">
        <v>394</v>
      </c>
      <c r="B91" s="2" t="s">
        <v>395</v>
      </c>
      <c r="C91" s="1" t="s">
        <v>396</v>
      </c>
      <c r="D91" s="3" t="s">
        <v>17</v>
      </c>
      <c r="E91" s="3" t="s">
        <v>18</v>
      </c>
      <c r="F91" s="3" t="s">
        <v>19</v>
      </c>
      <c r="G91" s="3" t="s">
        <v>20</v>
      </c>
      <c r="H91" s="4" t="s">
        <v>20</v>
      </c>
      <c r="I91" s="4" t="s">
        <v>397</v>
      </c>
      <c r="J91" s="4"/>
      <c r="K91" s="4"/>
      <c r="L91" s="4"/>
      <c r="M91" s="3" t="str">
        <f t="shared" si="0"/>
        <v>Outstanding</v>
      </c>
      <c r="N91" s="11" t="s">
        <v>20</v>
      </c>
    </row>
    <row r="92" spans="1:14" ht="60" customHeight="1" x14ac:dyDescent="0.35">
      <c r="A92" s="9" t="s">
        <v>394</v>
      </c>
      <c r="B92" s="2" t="s">
        <v>398</v>
      </c>
      <c r="C92" s="1" t="s">
        <v>399</v>
      </c>
      <c r="D92" s="3" t="s">
        <v>17</v>
      </c>
      <c r="E92" s="3" t="s">
        <v>18</v>
      </c>
      <c r="F92" s="3" t="s">
        <v>19</v>
      </c>
      <c r="G92" s="3" t="s">
        <v>20</v>
      </c>
      <c r="H92" s="4" t="s">
        <v>20</v>
      </c>
      <c r="I92" s="4" t="s">
        <v>400</v>
      </c>
      <c r="J92" s="4"/>
      <c r="K92" s="4"/>
      <c r="L92" s="4"/>
      <c r="M92" s="3" t="str">
        <f t="shared" si="0"/>
        <v>Outstanding</v>
      </c>
      <c r="N92" s="11" t="s">
        <v>20</v>
      </c>
    </row>
    <row r="93" spans="1:14" ht="60" customHeight="1" x14ac:dyDescent="0.35">
      <c r="A93" s="9" t="s">
        <v>394</v>
      </c>
      <c r="B93" s="2" t="s">
        <v>401</v>
      </c>
      <c r="C93" s="1" t="s">
        <v>402</v>
      </c>
      <c r="D93" s="3" t="s">
        <v>17</v>
      </c>
      <c r="E93" s="3" t="s">
        <v>18</v>
      </c>
      <c r="F93" s="3" t="s">
        <v>19</v>
      </c>
      <c r="G93" s="3" t="s">
        <v>20</v>
      </c>
      <c r="H93" s="4" t="s">
        <v>20</v>
      </c>
      <c r="I93" s="4" t="s">
        <v>403</v>
      </c>
      <c r="J93" s="4"/>
      <c r="K93" s="4"/>
      <c r="L93" s="4"/>
      <c r="M93" s="3" t="str">
        <f t="shared" si="0"/>
        <v>Outstanding</v>
      </c>
      <c r="N93" s="11" t="s">
        <v>20</v>
      </c>
    </row>
    <row r="94" spans="1:14" ht="60" customHeight="1" x14ac:dyDescent="0.35">
      <c r="A94" s="9" t="s">
        <v>404</v>
      </c>
      <c r="B94" s="2" t="s">
        <v>405</v>
      </c>
      <c r="C94" s="1" t="s">
        <v>406</v>
      </c>
      <c r="D94" s="3" t="s">
        <v>17</v>
      </c>
      <c r="E94" s="3" t="s">
        <v>18</v>
      </c>
      <c r="F94" s="3" t="s">
        <v>19</v>
      </c>
      <c r="G94" s="3" t="s">
        <v>20</v>
      </c>
      <c r="H94" s="4" t="s">
        <v>20</v>
      </c>
      <c r="I94" s="4" t="s">
        <v>407</v>
      </c>
      <c r="J94" s="4" t="s">
        <v>408</v>
      </c>
      <c r="K94" s="4" t="s">
        <v>409</v>
      </c>
      <c r="L94" s="4" t="s">
        <v>410</v>
      </c>
      <c r="M94" s="3" t="str">
        <f t="shared" si="0"/>
        <v>Outstanding</v>
      </c>
      <c r="N94" s="11" t="s">
        <v>20</v>
      </c>
    </row>
    <row r="95" spans="1:14" ht="60" customHeight="1" x14ac:dyDescent="0.35">
      <c r="A95" s="9" t="s">
        <v>404</v>
      </c>
      <c r="B95" s="2" t="s">
        <v>411</v>
      </c>
      <c r="C95" s="1" t="s">
        <v>412</v>
      </c>
      <c r="D95" s="3" t="s">
        <v>17</v>
      </c>
      <c r="E95" s="3" t="s">
        <v>18</v>
      </c>
      <c r="F95" s="3" t="s">
        <v>19</v>
      </c>
      <c r="G95" s="3" t="s">
        <v>20</v>
      </c>
      <c r="H95" s="4" t="s">
        <v>20</v>
      </c>
      <c r="I95" s="4" t="s">
        <v>413</v>
      </c>
      <c r="J95" s="4" t="s">
        <v>414</v>
      </c>
      <c r="K95" s="4" t="s">
        <v>415</v>
      </c>
      <c r="L95" s="4" t="s">
        <v>410</v>
      </c>
      <c r="M95" s="3" t="str">
        <f t="shared" si="0"/>
        <v>Outstanding</v>
      </c>
      <c r="N95" s="11" t="s">
        <v>20</v>
      </c>
    </row>
    <row r="96" spans="1:14" ht="60" customHeight="1" x14ac:dyDescent="0.35">
      <c r="A96" s="9" t="s">
        <v>416</v>
      </c>
      <c r="B96" s="2" t="s">
        <v>417</v>
      </c>
      <c r="C96" s="1" t="s">
        <v>418</v>
      </c>
      <c r="D96" s="3" t="s">
        <v>17</v>
      </c>
      <c r="E96" s="3" t="s">
        <v>18</v>
      </c>
      <c r="F96" s="3" t="s">
        <v>19</v>
      </c>
      <c r="G96" s="3" t="s">
        <v>20</v>
      </c>
      <c r="H96" s="4" t="s">
        <v>20</v>
      </c>
      <c r="I96" s="4" t="s">
        <v>419</v>
      </c>
      <c r="J96" s="4" t="s">
        <v>420</v>
      </c>
      <c r="K96" s="4" t="s">
        <v>421</v>
      </c>
      <c r="L96" s="4" t="s">
        <v>422</v>
      </c>
      <c r="M96" s="3" t="str">
        <f t="shared" si="0"/>
        <v>Outstanding</v>
      </c>
      <c r="N96" s="11" t="s">
        <v>20</v>
      </c>
    </row>
    <row r="97" spans="1:14" ht="60" customHeight="1" x14ac:dyDescent="0.35">
      <c r="A97" s="9" t="s">
        <v>423</v>
      </c>
      <c r="B97" s="2" t="s">
        <v>424</v>
      </c>
      <c r="C97" s="1" t="s">
        <v>425</v>
      </c>
      <c r="D97" s="3" t="s">
        <v>17</v>
      </c>
      <c r="E97" s="3" t="s">
        <v>18</v>
      </c>
      <c r="F97" s="3" t="s">
        <v>19</v>
      </c>
      <c r="G97" s="3" t="s">
        <v>20</v>
      </c>
      <c r="H97" s="4" t="s">
        <v>20</v>
      </c>
      <c r="I97" s="4" t="s">
        <v>426</v>
      </c>
      <c r="J97" s="4" t="s">
        <v>427</v>
      </c>
      <c r="K97" s="4" t="s">
        <v>428</v>
      </c>
      <c r="L97" s="4" t="s">
        <v>429</v>
      </c>
      <c r="M97" s="3" t="str">
        <f t="shared" si="0"/>
        <v>Outstanding</v>
      </c>
      <c r="N97" s="11" t="s">
        <v>20</v>
      </c>
    </row>
    <row r="98" spans="1:14" ht="60" customHeight="1" x14ac:dyDescent="0.35">
      <c r="A98" s="9" t="s">
        <v>423</v>
      </c>
      <c r="B98" s="2" t="s">
        <v>430</v>
      </c>
      <c r="C98" s="1" t="s">
        <v>431</v>
      </c>
      <c r="D98" s="3" t="s">
        <v>17</v>
      </c>
      <c r="E98" s="3" t="s">
        <v>18</v>
      </c>
      <c r="F98" s="3" t="s">
        <v>19</v>
      </c>
      <c r="G98" s="3" t="s">
        <v>20</v>
      </c>
      <c r="H98" s="4" t="s">
        <v>20</v>
      </c>
      <c r="I98" s="4" t="s">
        <v>432</v>
      </c>
      <c r="J98" s="4" t="s">
        <v>433</v>
      </c>
      <c r="K98" s="4" t="s">
        <v>434</v>
      </c>
      <c r="L98" s="4" t="s">
        <v>429</v>
      </c>
      <c r="M98" s="3" t="str">
        <f t="shared" si="0"/>
        <v>Outstanding</v>
      </c>
      <c r="N98" s="11" t="s">
        <v>20</v>
      </c>
    </row>
    <row r="99" spans="1:14" ht="60" customHeight="1" x14ac:dyDescent="0.35">
      <c r="A99" s="9" t="s">
        <v>423</v>
      </c>
      <c r="B99" s="2" t="s">
        <v>435</v>
      </c>
      <c r="C99" s="1" t="s">
        <v>436</v>
      </c>
      <c r="D99" s="3" t="s">
        <v>17</v>
      </c>
      <c r="E99" s="3" t="s">
        <v>18</v>
      </c>
      <c r="F99" s="3" t="s">
        <v>19</v>
      </c>
      <c r="G99" s="3" t="s">
        <v>20</v>
      </c>
      <c r="H99" s="4" t="s">
        <v>20</v>
      </c>
      <c r="I99" s="4" t="s">
        <v>437</v>
      </c>
      <c r="J99" s="4" t="s">
        <v>438</v>
      </c>
      <c r="K99" s="4" t="s">
        <v>439</v>
      </c>
      <c r="L99" s="4" t="s">
        <v>440</v>
      </c>
      <c r="M99" s="3" t="str">
        <f t="shared" si="0"/>
        <v>Outstanding</v>
      </c>
      <c r="N99" s="11" t="s">
        <v>20</v>
      </c>
    </row>
    <row r="100" spans="1:14" ht="60" customHeight="1" x14ac:dyDescent="0.35">
      <c r="A100" s="9" t="s">
        <v>423</v>
      </c>
      <c r="B100" s="2" t="s">
        <v>441</v>
      </c>
      <c r="C100" s="1" t="s">
        <v>442</v>
      </c>
      <c r="D100" s="3" t="s">
        <v>17</v>
      </c>
      <c r="E100" s="3" t="s">
        <v>18</v>
      </c>
      <c r="F100" s="3" t="s">
        <v>19</v>
      </c>
      <c r="G100" s="3" t="s">
        <v>20</v>
      </c>
      <c r="H100" s="4" t="s">
        <v>20</v>
      </c>
      <c r="I100" s="4" t="s">
        <v>443</v>
      </c>
      <c r="J100" s="4" t="s">
        <v>444</v>
      </c>
      <c r="K100" s="4" t="s">
        <v>445</v>
      </c>
      <c r="L100" s="4" t="s">
        <v>429</v>
      </c>
      <c r="M100" s="3" t="str">
        <f t="shared" si="0"/>
        <v>Outstanding</v>
      </c>
      <c r="N100" s="11" t="s">
        <v>20</v>
      </c>
    </row>
    <row r="101" spans="1:14" ht="60" customHeight="1" x14ac:dyDescent="0.35">
      <c r="A101" s="9" t="s">
        <v>423</v>
      </c>
      <c r="B101" s="2" t="s">
        <v>446</v>
      </c>
      <c r="C101" s="1" t="s">
        <v>447</v>
      </c>
      <c r="D101" s="3" t="s">
        <v>17</v>
      </c>
      <c r="E101" s="3" t="s">
        <v>18</v>
      </c>
      <c r="F101" s="3" t="s">
        <v>19</v>
      </c>
      <c r="G101" s="3" t="s">
        <v>20</v>
      </c>
      <c r="H101" s="4" t="s">
        <v>20</v>
      </c>
      <c r="I101" s="4" t="s">
        <v>448</v>
      </c>
      <c r="J101" s="4" t="s">
        <v>449</v>
      </c>
      <c r="K101" s="4" t="s">
        <v>450</v>
      </c>
      <c r="L101" s="4" t="s">
        <v>429</v>
      </c>
      <c r="M101" s="3" t="str">
        <f t="shared" si="0"/>
        <v>Outstanding</v>
      </c>
      <c r="N101" s="11" t="s">
        <v>20</v>
      </c>
    </row>
    <row r="102" spans="1:14" ht="60" customHeight="1" x14ac:dyDescent="0.35">
      <c r="A102" s="9" t="s">
        <v>423</v>
      </c>
      <c r="B102" s="2" t="s">
        <v>451</v>
      </c>
      <c r="C102" s="1" t="s">
        <v>452</v>
      </c>
      <c r="D102" s="3" t="s">
        <v>17</v>
      </c>
      <c r="E102" s="3" t="s">
        <v>18</v>
      </c>
      <c r="F102" s="3" t="s">
        <v>19</v>
      </c>
      <c r="G102" s="3" t="s">
        <v>20</v>
      </c>
      <c r="H102" s="4" t="s">
        <v>20</v>
      </c>
      <c r="I102" s="4" t="s">
        <v>453</v>
      </c>
      <c r="J102" s="4" t="s">
        <v>454</v>
      </c>
      <c r="K102" s="4" t="s">
        <v>455</v>
      </c>
      <c r="L102" s="4" t="s">
        <v>429</v>
      </c>
      <c r="M102" s="3" t="str">
        <f t="shared" si="0"/>
        <v>Outstanding</v>
      </c>
      <c r="N102" s="11" t="s">
        <v>20</v>
      </c>
    </row>
    <row r="103" spans="1:14" ht="60" customHeight="1" x14ac:dyDescent="0.35">
      <c r="A103" s="9" t="s">
        <v>456</v>
      </c>
      <c r="B103" s="2" t="s">
        <v>457</v>
      </c>
      <c r="C103" s="1" t="s">
        <v>458</v>
      </c>
      <c r="D103" s="3" t="s">
        <v>17</v>
      </c>
      <c r="E103" s="3" t="s">
        <v>18</v>
      </c>
      <c r="F103" s="3" t="s">
        <v>19</v>
      </c>
      <c r="G103" s="3" t="s">
        <v>20</v>
      </c>
      <c r="H103" s="4" t="s">
        <v>20</v>
      </c>
      <c r="I103" s="4" t="s">
        <v>459</v>
      </c>
      <c r="J103" s="4" t="s">
        <v>460</v>
      </c>
      <c r="K103" s="4" t="s">
        <v>461</v>
      </c>
      <c r="L103" s="4" t="s">
        <v>440</v>
      </c>
      <c r="M103" s="3" t="str">
        <f t="shared" si="0"/>
        <v>Outstanding</v>
      </c>
      <c r="N103" s="11" t="s">
        <v>20</v>
      </c>
    </row>
    <row r="104" spans="1:14" ht="60" customHeight="1" x14ac:dyDescent="0.35">
      <c r="A104" s="9" t="s">
        <v>456</v>
      </c>
      <c r="B104" s="2" t="s">
        <v>462</v>
      </c>
      <c r="C104" s="1" t="s">
        <v>463</v>
      </c>
      <c r="D104" s="3" t="s">
        <v>17</v>
      </c>
      <c r="E104" s="3" t="s">
        <v>18</v>
      </c>
      <c r="F104" s="3" t="s">
        <v>19</v>
      </c>
      <c r="G104" s="3" t="s">
        <v>20</v>
      </c>
      <c r="H104" s="4" t="s">
        <v>20</v>
      </c>
      <c r="I104" s="4" t="s">
        <v>464</v>
      </c>
      <c r="J104" s="4" t="s">
        <v>465</v>
      </c>
      <c r="K104" s="4" t="s">
        <v>466</v>
      </c>
      <c r="L104" s="4" t="s">
        <v>440</v>
      </c>
      <c r="M104" s="3" t="str">
        <f t="shared" si="0"/>
        <v>Outstanding</v>
      </c>
      <c r="N104" s="11" t="s">
        <v>20</v>
      </c>
    </row>
    <row r="105" spans="1:14" ht="60" customHeight="1" x14ac:dyDescent="0.35">
      <c r="A105" s="9" t="s">
        <v>456</v>
      </c>
      <c r="B105" s="2" t="s">
        <v>467</v>
      </c>
      <c r="C105" s="1" t="s">
        <v>468</v>
      </c>
      <c r="D105" s="3" t="s">
        <v>17</v>
      </c>
      <c r="E105" s="3" t="s">
        <v>18</v>
      </c>
      <c r="F105" s="3" t="s">
        <v>19</v>
      </c>
      <c r="G105" s="3" t="s">
        <v>20</v>
      </c>
      <c r="H105" s="4" t="s">
        <v>20</v>
      </c>
      <c r="I105" s="4" t="s">
        <v>469</v>
      </c>
      <c r="J105" s="4" t="s">
        <v>470</v>
      </c>
      <c r="K105" s="4" t="s">
        <v>471</v>
      </c>
      <c r="L105" s="4" t="s">
        <v>440</v>
      </c>
      <c r="M105" s="3" t="str">
        <f t="shared" si="0"/>
        <v>Outstanding</v>
      </c>
      <c r="N105" s="11" t="s">
        <v>20</v>
      </c>
    </row>
    <row r="106" spans="1:14" ht="60" customHeight="1" x14ac:dyDescent="0.35">
      <c r="A106" s="9" t="s">
        <v>456</v>
      </c>
      <c r="B106" s="2" t="s">
        <v>472</v>
      </c>
      <c r="C106" s="1" t="s">
        <v>473</v>
      </c>
      <c r="D106" s="3" t="s">
        <v>17</v>
      </c>
      <c r="E106" s="3" t="s">
        <v>18</v>
      </c>
      <c r="F106" s="3" t="s">
        <v>19</v>
      </c>
      <c r="G106" s="3" t="s">
        <v>20</v>
      </c>
      <c r="H106" s="4" t="s">
        <v>20</v>
      </c>
      <c r="I106" s="4" t="s">
        <v>474</v>
      </c>
      <c r="J106" s="4" t="s">
        <v>475</v>
      </c>
      <c r="K106" s="4" t="s">
        <v>476</v>
      </c>
      <c r="L106" s="4" t="s">
        <v>440</v>
      </c>
      <c r="M106" s="3" t="str">
        <f t="shared" si="0"/>
        <v>Outstanding</v>
      </c>
      <c r="N106" s="11" t="s">
        <v>20</v>
      </c>
    </row>
    <row r="107" spans="1:14" ht="60" customHeight="1" x14ac:dyDescent="0.35">
      <c r="A107" s="9" t="s">
        <v>477</v>
      </c>
      <c r="B107" s="2" t="s">
        <v>478</v>
      </c>
      <c r="C107" s="1" t="s">
        <v>479</v>
      </c>
      <c r="D107" s="3" t="s">
        <v>17</v>
      </c>
      <c r="E107" s="3" t="s">
        <v>18</v>
      </c>
      <c r="F107" s="3" t="s">
        <v>19</v>
      </c>
      <c r="G107" s="3" t="s">
        <v>20</v>
      </c>
      <c r="H107" s="4" t="s">
        <v>20</v>
      </c>
      <c r="I107" s="4" t="s">
        <v>480</v>
      </c>
      <c r="J107" s="4" t="s">
        <v>481</v>
      </c>
      <c r="K107" s="4" t="s">
        <v>482</v>
      </c>
      <c r="L107" s="4" t="s">
        <v>440</v>
      </c>
      <c r="M107" s="3" t="str">
        <f t="shared" si="0"/>
        <v>Outstanding</v>
      </c>
      <c r="N107" s="11" t="s">
        <v>20</v>
      </c>
    </row>
    <row r="108" spans="1:14" ht="60" customHeight="1" x14ac:dyDescent="0.35">
      <c r="A108" s="9" t="s">
        <v>483</v>
      </c>
      <c r="B108" s="2" t="s">
        <v>484</v>
      </c>
      <c r="C108" s="1" t="s">
        <v>485</v>
      </c>
      <c r="D108" s="3" t="s">
        <v>17</v>
      </c>
      <c r="E108" s="3" t="s">
        <v>18</v>
      </c>
      <c r="F108" s="3" t="s">
        <v>19</v>
      </c>
      <c r="G108" s="3" t="s">
        <v>20</v>
      </c>
      <c r="H108" s="4" t="s">
        <v>20</v>
      </c>
      <c r="I108" s="4" t="s">
        <v>486</v>
      </c>
      <c r="J108" s="4" t="s">
        <v>487</v>
      </c>
      <c r="K108" s="4" t="s">
        <v>488</v>
      </c>
      <c r="L108" s="4" t="s">
        <v>489</v>
      </c>
      <c r="M108" s="3" t="str">
        <f t="shared" si="0"/>
        <v>Outstanding</v>
      </c>
      <c r="N108" s="11" t="s">
        <v>20</v>
      </c>
    </row>
    <row r="109" spans="1:14" ht="60" customHeight="1" x14ac:dyDescent="0.35">
      <c r="A109" s="9" t="s">
        <v>490</v>
      </c>
      <c r="B109" s="2" t="s">
        <v>491</v>
      </c>
      <c r="C109" s="1" t="s">
        <v>492</v>
      </c>
      <c r="D109" s="3" t="s">
        <v>17</v>
      </c>
      <c r="E109" s="3" t="s">
        <v>18</v>
      </c>
      <c r="F109" s="3" t="s">
        <v>19</v>
      </c>
      <c r="G109" s="3" t="s">
        <v>20</v>
      </c>
      <c r="H109" s="4" t="s">
        <v>20</v>
      </c>
      <c r="I109" s="4" t="s">
        <v>493</v>
      </c>
      <c r="J109" s="4" t="s">
        <v>494</v>
      </c>
      <c r="K109" s="4" t="s">
        <v>495</v>
      </c>
      <c r="L109" s="4" t="s">
        <v>440</v>
      </c>
      <c r="M109" s="3" t="str">
        <f t="shared" si="0"/>
        <v>Outstanding</v>
      </c>
      <c r="N109" s="11" t="s">
        <v>20</v>
      </c>
    </row>
    <row r="110" spans="1:14" ht="60" customHeight="1" x14ac:dyDescent="0.35">
      <c r="A110" s="9" t="s">
        <v>496</v>
      </c>
      <c r="B110" s="2" t="s">
        <v>497</v>
      </c>
      <c r="C110" s="1" t="s">
        <v>498</v>
      </c>
      <c r="D110" s="3" t="s">
        <v>17</v>
      </c>
      <c r="E110" s="3" t="s">
        <v>18</v>
      </c>
      <c r="F110" s="3" t="s">
        <v>19</v>
      </c>
      <c r="G110" s="3" t="s">
        <v>20</v>
      </c>
      <c r="H110" s="4" t="s">
        <v>20</v>
      </c>
      <c r="I110" s="4" t="s">
        <v>499</v>
      </c>
      <c r="J110" s="4" t="s">
        <v>500</v>
      </c>
      <c r="K110" s="4" t="s">
        <v>501</v>
      </c>
      <c r="L110" s="4" t="s">
        <v>440</v>
      </c>
      <c r="M110" s="3" t="str">
        <f t="shared" si="0"/>
        <v>Outstanding</v>
      </c>
      <c r="N110" s="11" t="s">
        <v>20</v>
      </c>
    </row>
    <row r="111" spans="1:14" ht="60" customHeight="1" x14ac:dyDescent="0.35">
      <c r="A111" s="9" t="s">
        <v>496</v>
      </c>
      <c r="B111" s="2" t="s">
        <v>502</v>
      </c>
      <c r="C111" s="1" t="s">
        <v>503</v>
      </c>
      <c r="D111" s="3" t="s">
        <v>17</v>
      </c>
      <c r="E111" s="3" t="s">
        <v>18</v>
      </c>
      <c r="F111" s="3" t="s">
        <v>19</v>
      </c>
      <c r="G111" s="3" t="s">
        <v>20</v>
      </c>
      <c r="H111" s="4" t="s">
        <v>20</v>
      </c>
      <c r="I111" s="4" t="s">
        <v>504</v>
      </c>
      <c r="J111" s="4" t="s">
        <v>505</v>
      </c>
      <c r="K111" s="4" t="s">
        <v>506</v>
      </c>
      <c r="L111" s="4" t="s">
        <v>507</v>
      </c>
      <c r="M111" s="3" t="str">
        <f t="shared" si="0"/>
        <v>Outstanding</v>
      </c>
      <c r="N111" s="11" t="s">
        <v>20</v>
      </c>
    </row>
    <row r="112" spans="1:14" ht="60" customHeight="1" x14ac:dyDescent="0.35">
      <c r="A112" s="9" t="s">
        <v>508</v>
      </c>
      <c r="B112" s="2" t="s">
        <v>509</v>
      </c>
      <c r="C112" s="1" t="s">
        <v>510</v>
      </c>
      <c r="D112" s="3" t="s">
        <v>17</v>
      </c>
      <c r="E112" s="3" t="s">
        <v>18</v>
      </c>
      <c r="F112" s="3" t="s">
        <v>19</v>
      </c>
      <c r="G112" s="3" t="s">
        <v>20</v>
      </c>
      <c r="H112" s="4" t="s">
        <v>20</v>
      </c>
      <c r="I112" s="4" t="s">
        <v>511</v>
      </c>
      <c r="J112" s="4" t="s">
        <v>512</v>
      </c>
      <c r="K112" s="4" t="s">
        <v>513</v>
      </c>
      <c r="L112" s="4" t="s">
        <v>489</v>
      </c>
      <c r="M112" s="3" t="str">
        <f t="shared" si="0"/>
        <v>Outstanding</v>
      </c>
      <c r="N112" s="11" t="s">
        <v>20</v>
      </c>
    </row>
    <row r="113" spans="1:14" ht="60" customHeight="1" x14ac:dyDescent="0.35">
      <c r="A113" s="9" t="s">
        <v>514</v>
      </c>
      <c r="B113" s="2" t="s">
        <v>515</v>
      </c>
      <c r="C113" s="1" t="s">
        <v>516</v>
      </c>
      <c r="D113" s="3" t="s">
        <v>17</v>
      </c>
      <c r="E113" s="3" t="s">
        <v>18</v>
      </c>
      <c r="F113" s="3" t="s">
        <v>19</v>
      </c>
      <c r="G113" s="3" t="s">
        <v>20</v>
      </c>
      <c r="H113" s="4" t="s">
        <v>20</v>
      </c>
      <c r="I113" s="4" t="s">
        <v>517</v>
      </c>
      <c r="J113" s="4" t="s">
        <v>518</v>
      </c>
      <c r="K113" s="4" t="s">
        <v>519</v>
      </c>
      <c r="L113" s="4" t="s">
        <v>520</v>
      </c>
      <c r="M113" s="3" t="str">
        <f t="shared" si="0"/>
        <v>Outstanding</v>
      </c>
      <c r="N113" s="11" t="s">
        <v>20</v>
      </c>
    </row>
    <row r="114" spans="1:14" ht="60" customHeight="1" x14ac:dyDescent="0.35">
      <c r="A114" s="9" t="s">
        <v>521</v>
      </c>
      <c r="B114" s="2" t="s">
        <v>522</v>
      </c>
      <c r="C114" s="1" t="s">
        <v>523</v>
      </c>
      <c r="D114" s="3" t="s">
        <v>17</v>
      </c>
      <c r="E114" s="3" t="s">
        <v>18</v>
      </c>
      <c r="F114" s="3" t="s">
        <v>19</v>
      </c>
      <c r="G114" s="3" t="s">
        <v>20</v>
      </c>
      <c r="H114" s="4" t="s">
        <v>20</v>
      </c>
      <c r="I114" s="4" t="s">
        <v>524</v>
      </c>
      <c r="J114" s="4" t="s">
        <v>525</v>
      </c>
      <c r="K114" s="4" t="s">
        <v>526</v>
      </c>
      <c r="L114" s="4" t="s">
        <v>527</v>
      </c>
      <c r="M114" s="3" t="str">
        <f t="shared" si="0"/>
        <v>Outstanding</v>
      </c>
      <c r="N114" s="11" t="s">
        <v>20</v>
      </c>
    </row>
    <row r="115" spans="1:14" ht="60" customHeight="1" x14ac:dyDescent="0.35">
      <c r="A115" s="9" t="s">
        <v>528</v>
      </c>
      <c r="B115" s="2" t="s">
        <v>529</v>
      </c>
      <c r="C115" s="1" t="s">
        <v>530</v>
      </c>
      <c r="D115" s="3" t="s">
        <v>17</v>
      </c>
      <c r="E115" s="3" t="s">
        <v>18</v>
      </c>
      <c r="F115" s="3" t="s">
        <v>19</v>
      </c>
      <c r="G115" s="3" t="s">
        <v>20</v>
      </c>
      <c r="H115" s="4" t="s">
        <v>20</v>
      </c>
      <c r="I115" s="4" t="s">
        <v>531</v>
      </c>
      <c r="J115" s="4" t="s">
        <v>532</v>
      </c>
      <c r="K115" s="4" t="s">
        <v>533</v>
      </c>
      <c r="L115" s="4" t="s">
        <v>489</v>
      </c>
      <c r="M115" s="3" t="str">
        <f t="shared" si="0"/>
        <v>Outstanding</v>
      </c>
      <c r="N115" s="11" t="s">
        <v>20</v>
      </c>
    </row>
    <row r="116" spans="1:14" ht="60" customHeight="1" x14ac:dyDescent="0.35">
      <c r="A116" s="9" t="s">
        <v>534</v>
      </c>
      <c r="B116" s="2" t="s">
        <v>535</v>
      </c>
      <c r="C116" s="1" t="s">
        <v>536</v>
      </c>
      <c r="D116" s="3" t="s">
        <v>17</v>
      </c>
      <c r="E116" s="3" t="s">
        <v>18</v>
      </c>
      <c r="F116" s="3" t="s">
        <v>19</v>
      </c>
      <c r="G116" s="3" t="s">
        <v>20</v>
      </c>
      <c r="H116" s="4" t="s">
        <v>20</v>
      </c>
      <c r="I116" s="4" t="s">
        <v>537</v>
      </c>
      <c r="J116" s="4" t="s">
        <v>538</v>
      </c>
      <c r="K116" s="4" t="s">
        <v>539</v>
      </c>
      <c r="L116" s="4" t="s">
        <v>520</v>
      </c>
      <c r="M116" s="3" t="str">
        <f t="shared" si="0"/>
        <v>Outstanding</v>
      </c>
      <c r="N116" s="11" t="s">
        <v>20</v>
      </c>
    </row>
    <row r="117" spans="1:14" ht="60" customHeight="1" x14ac:dyDescent="0.35">
      <c r="A117" s="9" t="s">
        <v>540</v>
      </c>
      <c r="B117" s="2" t="s">
        <v>541</v>
      </c>
      <c r="C117" s="1" t="s">
        <v>542</v>
      </c>
      <c r="D117" s="3" t="s">
        <v>17</v>
      </c>
      <c r="E117" s="3" t="s">
        <v>18</v>
      </c>
      <c r="F117" s="3" t="s">
        <v>19</v>
      </c>
      <c r="G117" s="3" t="s">
        <v>20</v>
      </c>
      <c r="H117" s="4" t="s">
        <v>20</v>
      </c>
      <c r="I117" s="4" t="s">
        <v>543</v>
      </c>
      <c r="J117" s="4" t="s">
        <v>544</v>
      </c>
      <c r="K117" s="4" t="s">
        <v>545</v>
      </c>
      <c r="L117" s="4" t="s">
        <v>546</v>
      </c>
      <c r="M117" s="3" t="str">
        <f t="shared" si="0"/>
        <v>Outstanding</v>
      </c>
      <c r="N117" s="11" t="s">
        <v>20</v>
      </c>
    </row>
    <row r="118" spans="1:14" ht="60" customHeight="1" x14ac:dyDescent="0.35">
      <c r="A118" s="9" t="s">
        <v>547</v>
      </c>
      <c r="B118" s="2" t="s">
        <v>548</v>
      </c>
      <c r="C118" s="1" t="s">
        <v>549</v>
      </c>
      <c r="D118" s="3" t="s">
        <v>17</v>
      </c>
      <c r="E118" s="3" t="s">
        <v>18</v>
      </c>
      <c r="F118" s="3" t="s">
        <v>19</v>
      </c>
      <c r="G118" s="3" t="s">
        <v>20</v>
      </c>
      <c r="H118" s="4" t="s">
        <v>20</v>
      </c>
      <c r="I118" s="4" t="s">
        <v>550</v>
      </c>
      <c r="J118" s="4" t="s">
        <v>551</v>
      </c>
      <c r="K118" s="4" t="s">
        <v>552</v>
      </c>
      <c r="L118" s="4" t="s">
        <v>429</v>
      </c>
      <c r="M118" s="3" t="str">
        <f t="shared" si="0"/>
        <v>Outstanding</v>
      </c>
      <c r="N118" s="11" t="s">
        <v>20</v>
      </c>
    </row>
    <row r="119" spans="1:14" ht="60" customHeight="1" x14ac:dyDescent="0.35">
      <c r="A119" s="9" t="s">
        <v>547</v>
      </c>
      <c r="B119" s="2" t="s">
        <v>553</v>
      </c>
      <c r="C119" s="1" t="s">
        <v>554</v>
      </c>
      <c r="D119" s="3" t="s">
        <v>17</v>
      </c>
      <c r="E119" s="3" t="s">
        <v>18</v>
      </c>
      <c r="F119" s="3" t="s">
        <v>19</v>
      </c>
      <c r="G119" s="3" t="s">
        <v>20</v>
      </c>
      <c r="H119" s="4" t="s">
        <v>20</v>
      </c>
      <c r="I119" s="4" t="s">
        <v>555</v>
      </c>
      <c r="J119" s="4" t="s">
        <v>556</v>
      </c>
      <c r="K119" s="4" t="s">
        <v>557</v>
      </c>
      <c r="L119" s="4" t="s">
        <v>440</v>
      </c>
      <c r="M119" s="3" t="str">
        <f t="shared" si="0"/>
        <v>Outstanding</v>
      </c>
      <c r="N119" s="11" t="s">
        <v>20</v>
      </c>
    </row>
    <row r="120" spans="1:14" ht="60" customHeight="1" x14ac:dyDescent="0.35">
      <c r="A120" s="9" t="s">
        <v>547</v>
      </c>
      <c r="B120" s="2" t="s">
        <v>558</v>
      </c>
      <c r="C120" s="1" t="s">
        <v>559</v>
      </c>
      <c r="D120" s="3" t="s">
        <v>17</v>
      </c>
      <c r="E120" s="3" t="s">
        <v>18</v>
      </c>
      <c r="F120" s="3" t="s">
        <v>19</v>
      </c>
      <c r="G120" s="3" t="s">
        <v>20</v>
      </c>
      <c r="H120" s="4" t="s">
        <v>20</v>
      </c>
      <c r="I120" s="4" t="s">
        <v>560</v>
      </c>
      <c r="J120" s="4" t="s">
        <v>561</v>
      </c>
      <c r="K120" s="4" t="s">
        <v>562</v>
      </c>
      <c r="L120" s="4" t="s">
        <v>527</v>
      </c>
      <c r="M120" s="3" t="str">
        <f t="shared" si="0"/>
        <v>Outstanding</v>
      </c>
      <c r="N120" s="11" t="s">
        <v>20</v>
      </c>
    </row>
    <row r="121" spans="1:14" ht="60" customHeight="1" x14ac:dyDescent="0.35">
      <c r="A121" s="9" t="s">
        <v>563</v>
      </c>
      <c r="B121" s="2" t="s">
        <v>564</v>
      </c>
      <c r="C121" s="1" t="s">
        <v>565</v>
      </c>
      <c r="D121" s="3" t="s">
        <v>17</v>
      </c>
      <c r="E121" s="3" t="s">
        <v>18</v>
      </c>
      <c r="F121" s="3" t="s">
        <v>19</v>
      </c>
      <c r="G121" s="3" t="s">
        <v>20</v>
      </c>
      <c r="H121" s="4" t="s">
        <v>20</v>
      </c>
      <c r="I121" s="4" t="s">
        <v>566</v>
      </c>
      <c r="J121" s="4" t="s">
        <v>567</v>
      </c>
      <c r="K121" s="4" t="s">
        <v>568</v>
      </c>
      <c r="L121" s="4" t="s">
        <v>569</v>
      </c>
      <c r="M121" s="3" t="str">
        <f t="shared" si="0"/>
        <v>Outstanding</v>
      </c>
      <c r="N121" s="11" t="s">
        <v>20</v>
      </c>
    </row>
    <row r="122" spans="1:14" ht="60" customHeight="1" x14ac:dyDescent="0.35">
      <c r="A122" s="9" t="s">
        <v>570</v>
      </c>
      <c r="B122" s="2" t="s">
        <v>571</v>
      </c>
      <c r="C122" s="1" t="s">
        <v>572</v>
      </c>
      <c r="D122" s="3" t="s">
        <v>17</v>
      </c>
      <c r="E122" s="3" t="s">
        <v>18</v>
      </c>
      <c r="F122" s="3" t="s">
        <v>19</v>
      </c>
      <c r="G122" s="3" t="s">
        <v>20</v>
      </c>
      <c r="H122" s="4" t="s">
        <v>20</v>
      </c>
      <c r="I122" s="4" t="s">
        <v>573</v>
      </c>
      <c r="J122" s="4" t="s">
        <v>574</v>
      </c>
      <c r="K122" s="4" t="s">
        <v>575</v>
      </c>
      <c r="L122" s="4" t="s">
        <v>440</v>
      </c>
      <c r="M122" s="3" t="str">
        <f t="shared" si="0"/>
        <v>Outstanding</v>
      </c>
      <c r="N122" s="11" t="s">
        <v>20</v>
      </c>
    </row>
    <row r="123" spans="1:14" ht="60" customHeight="1" x14ac:dyDescent="0.35">
      <c r="A123" s="9" t="s">
        <v>576</v>
      </c>
      <c r="B123" s="2" t="s">
        <v>577</v>
      </c>
      <c r="C123" s="1" t="s">
        <v>578</v>
      </c>
      <c r="D123" s="3" t="s">
        <v>17</v>
      </c>
      <c r="E123" s="3" t="s">
        <v>18</v>
      </c>
      <c r="F123" s="3" t="s">
        <v>19</v>
      </c>
      <c r="G123" s="3" t="s">
        <v>20</v>
      </c>
      <c r="H123" s="4" t="s">
        <v>20</v>
      </c>
      <c r="I123" s="4" t="s">
        <v>579</v>
      </c>
      <c r="J123" s="4" t="s">
        <v>580</v>
      </c>
      <c r="K123" s="4" t="s">
        <v>581</v>
      </c>
      <c r="L123" s="4" t="s">
        <v>440</v>
      </c>
      <c r="M123" s="3" t="str">
        <f t="shared" si="0"/>
        <v>Outstanding</v>
      </c>
      <c r="N123" s="11" t="s">
        <v>20</v>
      </c>
    </row>
    <row r="124" spans="1:14" ht="60" customHeight="1" x14ac:dyDescent="0.35">
      <c r="A124" s="9" t="s">
        <v>582</v>
      </c>
      <c r="B124" s="2" t="s">
        <v>583</v>
      </c>
      <c r="C124" s="1" t="s">
        <v>572</v>
      </c>
      <c r="D124" s="3" t="s">
        <v>17</v>
      </c>
      <c r="E124" s="3" t="s">
        <v>18</v>
      </c>
      <c r="F124" s="3" t="s">
        <v>19</v>
      </c>
      <c r="G124" s="3" t="s">
        <v>20</v>
      </c>
      <c r="H124" s="4" t="s">
        <v>20</v>
      </c>
      <c r="I124" s="4" t="s">
        <v>584</v>
      </c>
      <c r="J124" s="4" t="s">
        <v>574</v>
      </c>
      <c r="K124" s="4" t="s">
        <v>585</v>
      </c>
      <c r="L124" s="4" t="s">
        <v>440</v>
      </c>
      <c r="M124" s="3" t="str">
        <f t="shared" si="0"/>
        <v>Outstanding</v>
      </c>
      <c r="N124" s="11" t="s">
        <v>20</v>
      </c>
    </row>
    <row r="125" spans="1:14" ht="60" customHeight="1" x14ac:dyDescent="0.35">
      <c r="A125" s="9" t="s">
        <v>586</v>
      </c>
      <c r="B125" s="2" t="s">
        <v>587</v>
      </c>
      <c r="C125" s="1" t="s">
        <v>588</v>
      </c>
      <c r="D125" s="3" t="s">
        <v>17</v>
      </c>
      <c r="E125" s="3" t="s">
        <v>18</v>
      </c>
      <c r="F125" s="3" t="s">
        <v>19</v>
      </c>
      <c r="G125" s="3" t="s">
        <v>20</v>
      </c>
      <c r="H125" s="4" t="s">
        <v>20</v>
      </c>
      <c r="I125" s="4" t="s">
        <v>589</v>
      </c>
      <c r="J125" s="4" t="s">
        <v>590</v>
      </c>
      <c r="K125" s="4" t="s">
        <v>591</v>
      </c>
      <c r="L125" s="4" t="s">
        <v>520</v>
      </c>
      <c r="M125" s="3" t="str">
        <f t="shared" si="0"/>
        <v>Outstanding</v>
      </c>
      <c r="N125" s="11" t="s">
        <v>20</v>
      </c>
    </row>
    <row r="126" spans="1:14" ht="60" customHeight="1" x14ac:dyDescent="0.35">
      <c r="A126" s="9" t="s">
        <v>592</v>
      </c>
      <c r="B126" s="2" t="s">
        <v>593</v>
      </c>
      <c r="C126" s="1" t="s">
        <v>594</v>
      </c>
      <c r="D126" s="3" t="s">
        <v>17</v>
      </c>
      <c r="E126" s="3" t="s">
        <v>18</v>
      </c>
      <c r="F126" s="3" t="s">
        <v>19</v>
      </c>
      <c r="G126" s="3" t="s">
        <v>20</v>
      </c>
      <c r="H126" s="4" t="s">
        <v>20</v>
      </c>
      <c r="I126" s="4" t="s">
        <v>595</v>
      </c>
      <c r="J126" s="4" t="s">
        <v>596</v>
      </c>
      <c r="K126" s="4" t="s">
        <v>597</v>
      </c>
      <c r="L126" s="4" t="s">
        <v>598</v>
      </c>
      <c r="M126" s="3" t="str">
        <f t="shared" si="0"/>
        <v>Outstanding</v>
      </c>
      <c r="N126" s="11" t="s">
        <v>20</v>
      </c>
    </row>
    <row r="127" spans="1:14" ht="60" customHeight="1" x14ac:dyDescent="0.35">
      <c r="A127" s="9" t="s">
        <v>592</v>
      </c>
      <c r="B127" s="2" t="s">
        <v>599</v>
      </c>
      <c r="C127" s="1" t="s">
        <v>600</v>
      </c>
      <c r="D127" s="3" t="s">
        <v>17</v>
      </c>
      <c r="E127" s="3" t="s">
        <v>18</v>
      </c>
      <c r="F127" s="3" t="s">
        <v>19</v>
      </c>
      <c r="G127" s="3" t="s">
        <v>20</v>
      </c>
      <c r="H127" s="4" t="s">
        <v>20</v>
      </c>
      <c r="I127" s="4" t="s">
        <v>601</v>
      </c>
      <c r="J127" s="4" t="s">
        <v>602</v>
      </c>
      <c r="K127" s="4" t="s">
        <v>603</v>
      </c>
      <c r="L127" s="4" t="s">
        <v>604</v>
      </c>
      <c r="M127" s="3" t="str">
        <f t="shared" si="0"/>
        <v>Outstanding</v>
      </c>
      <c r="N127" s="11" t="s">
        <v>20</v>
      </c>
    </row>
    <row r="128" spans="1:14" ht="60" customHeight="1" x14ac:dyDescent="0.35">
      <c r="A128" s="9" t="s">
        <v>592</v>
      </c>
      <c r="B128" s="2" t="s">
        <v>605</v>
      </c>
      <c r="C128" s="1" t="s">
        <v>606</v>
      </c>
      <c r="D128" s="3" t="s">
        <v>17</v>
      </c>
      <c r="E128" s="3" t="s">
        <v>18</v>
      </c>
      <c r="F128" s="3" t="s">
        <v>19</v>
      </c>
      <c r="G128" s="3" t="s">
        <v>20</v>
      </c>
      <c r="H128" s="4" t="s">
        <v>20</v>
      </c>
      <c r="I128" s="4" t="s">
        <v>607</v>
      </c>
      <c r="J128" s="4" t="s">
        <v>608</v>
      </c>
      <c r="K128" s="4" t="s">
        <v>609</v>
      </c>
      <c r="L128" s="4" t="s">
        <v>604</v>
      </c>
      <c r="M128" s="3" t="str">
        <f t="shared" si="0"/>
        <v>Outstanding</v>
      </c>
      <c r="N128" s="11" t="s">
        <v>20</v>
      </c>
    </row>
    <row r="129" spans="1:14" ht="60" customHeight="1" x14ac:dyDescent="0.35">
      <c r="A129" s="9" t="s">
        <v>592</v>
      </c>
      <c r="B129" s="2" t="s">
        <v>610</v>
      </c>
      <c r="C129" s="1" t="s">
        <v>611</v>
      </c>
      <c r="D129" s="3" t="s">
        <v>17</v>
      </c>
      <c r="E129" s="3" t="s">
        <v>18</v>
      </c>
      <c r="F129" s="3" t="s">
        <v>19</v>
      </c>
      <c r="G129" s="3" t="s">
        <v>20</v>
      </c>
      <c r="H129" s="4" t="s">
        <v>20</v>
      </c>
      <c r="I129" s="4" t="s">
        <v>612</v>
      </c>
      <c r="J129" s="4" t="s">
        <v>613</v>
      </c>
      <c r="K129" s="4" t="s">
        <v>614</v>
      </c>
      <c r="L129" s="4" t="s">
        <v>598</v>
      </c>
      <c r="M129" s="3" t="str">
        <f t="shared" si="0"/>
        <v>Outstanding</v>
      </c>
      <c r="N129" s="11" t="s">
        <v>20</v>
      </c>
    </row>
    <row r="130" spans="1:14" ht="60" customHeight="1" x14ac:dyDescent="0.35">
      <c r="A130" s="9" t="s">
        <v>592</v>
      </c>
      <c r="B130" s="2" t="s">
        <v>615</v>
      </c>
      <c r="C130" s="1" t="s">
        <v>616</v>
      </c>
      <c r="D130" s="3" t="s">
        <v>17</v>
      </c>
      <c r="E130" s="3" t="s">
        <v>18</v>
      </c>
      <c r="F130" s="3" t="s">
        <v>19</v>
      </c>
      <c r="G130" s="3" t="s">
        <v>20</v>
      </c>
      <c r="H130" s="4" t="s">
        <v>20</v>
      </c>
      <c r="I130" s="4" t="s">
        <v>617</v>
      </c>
      <c r="J130" s="4" t="s">
        <v>618</v>
      </c>
      <c r="K130" s="4" t="s">
        <v>619</v>
      </c>
      <c r="L130" s="4" t="s">
        <v>620</v>
      </c>
      <c r="M130" s="3" t="str">
        <f t="shared" si="0"/>
        <v>Outstanding</v>
      </c>
      <c r="N130" s="11" t="s">
        <v>20</v>
      </c>
    </row>
    <row r="131" spans="1:14" ht="60" customHeight="1" x14ac:dyDescent="0.35">
      <c r="A131" s="9" t="s">
        <v>592</v>
      </c>
      <c r="B131" s="2" t="s">
        <v>621</v>
      </c>
      <c r="C131" s="1" t="s">
        <v>622</v>
      </c>
      <c r="D131" s="3" t="s">
        <v>17</v>
      </c>
      <c r="E131" s="3" t="s">
        <v>18</v>
      </c>
      <c r="F131" s="3" t="s">
        <v>19</v>
      </c>
      <c r="G131" s="3" t="s">
        <v>20</v>
      </c>
      <c r="H131" s="4" t="s">
        <v>20</v>
      </c>
      <c r="I131" s="4" t="s">
        <v>623</v>
      </c>
      <c r="J131" s="4" t="s">
        <v>624</v>
      </c>
      <c r="K131" s="4" t="s">
        <v>625</v>
      </c>
      <c r="L131" s="4" t="s">
        <v>620</v>
      </c>
      <c r="M131" s="3" t="str">
        <f t="shared" si="0"/>
        <v>Outstanding</v>
      </c>
      <c r="N131" s="11" t="s">
        <v>20</v>
      </c>
    </row>
    <row r="132" spans="1:14" ht="60" customHeight="1" x14ac:dyDescent="0.35">
      <c r="A132" s="9" t="s">
        <v>592</v>
      </c>
      <c r="B132" s="2" t="s">
        <v>626</v>
      </c>
      <c r="C132" s="1" t="s">
        <v>627</v>
      </c>
      <c r="D132" s="3" t="s">
        <v>17</v>
      </c>
      <c r="E132" s="3" t="s">
        <v>18</v>
      </c>
      <c r="F132" s="3" t="s">
        <v>19</v>
      </c>
      <c r="G132" s="3" t="s">
        <v>20</v>
      </c>
      <c r="H132" s="4" t="s">
        <v>20</v>
      </c>
      <c r="I132" s="4" t="s">
        <v>628</v>
      </c>
      <c r="J132" s="4" t="s">
        <v>629</v>
      </c>
      <c r="K132" s="4" t="s">
        <v>630</v>
      </c>
      <c r="L132" s="4" t="s">
        <v>620</v>
      </c>
      <c r="M132" s="3" t="str">
        <f t="shared" si="0"/>
        <v>Outstanding</v>
      </c>
      <c r="N132" s="11" t="s">
        <v>20</v>
      </c>
    </row>
    <row r="133" spans="1:14" ht="60" customHeight="1" x14ac:dyDescent="0.35">
      <c r="A133" s="9" t="s">
        <v>592</v>
      </c>
      <c r="B133" s="2" t="s">
        <v>631</v>
      </c>
      <c r="C133" s="1" t="s">
        <v>632</v>
      </c>
      <c r="D133" s="3" t="s">
        <v>17</v>
      </c>
      <c r="E133" s="3" t="s">
        <v>18</v>
      </c>
      <c r="F133" s="3" t="s">
        <v>19</v>
      </c>
      <c r="G133" s="3" t="s">
        <v>20</v>
      </c>
      <c r="H133" s="4" t="s">
        <v>20</v>
      </c>
      <c r="I133" s="4" t="s">
        <v>633</v>
      </c>
      <c r="J133" s="4" t="s">
        <v>634</v>
      </c>
      <c r="K133" s="4" t="s">
        <v>635</v>
      </c>
      <c r="L133" s="4" t="s">
        <v>598</v>
      </c>
      <c r="M133" s="3" t="str">
        <f t="shared" si="0"/>
        <v>Outstanding</v>
      </c>
      <c r="N133" s="11" t="s">
        <v>20</v>
      </c>
    </row>
    <row r="134" spans="1:14" ht="60" customHeight="1" x14ac:dyDescent="0.35">
      <c r="A134" s="9" t="s">
        <v>592</v>
      </c>
      <c r="B134" s="2" t="s">
        <v>636</v>
      </c>
      <c r="C134" s="1" t="s">
        <v>637</v>
      </c>
      <c r="D134" s="3" t="s">
        <v>17</v>
      </c>
      <c r="E134" s="3" t="s">
        <v>18</v>
      </c>
      <c r="F134" s="3" t="s">
        <v>19</v>
      </c>
      <c r="G134" s="3" t="s">
        <v>20</v>
      </c>
      <c r="H134" s="4" t="s">
        <v>20</v>
      </c>
      <c r="I134" s="4" t="s">
        <v>638</v>
      </c>
      <c r="J134" s="4" t="s">
        <v>639</v>
      </c>
      <c r="K134" s="4" t="s">
        <v>640</v>
      </c>
      <c r="L134" s="4" t="s">
        <v>641</v>
      </c>
      <c r="M134" s="3" t="str">
        <f t="shared" si="0"/>
        <v>Outstanding</v>
      </c>
      <c r="N134" s="11" t="s">
        <v>20</v>
      </c>
    </row>
    <row r="135" spans="1:14" ht="60" customHeight="1" x14ac:dyDescent="0.35">
      <c r="A135" s="9" t="s">
        <v>592</v>
      </c>
      <c r="B135" s="2" t="s">
        <v>642</v>
      </c>
      <c r="C135" s="1" t="s">
        <v>643</v>
      </c>
      <c r="D135" s="3" t="s">
        <v>17</v>
      </c>
      <c r="E135" s="3" t="s">
        <v>18</v>
      </c>
      <c r="F135" s="3" t="s">
        <v>19</v>
      </c>
      <c r="G135" s="3" t="s">
        <v>20</v>
      </c>
      <c r="H135" s="4" t="s">
        <v>20</v>
      </c>
      <c r="I135" s="4" t="s">
        <v>644</v>
      </c>
      <c r="J135" s="4" t="s">
        <v>645</v>
      </c>
      <c r="K135" s="4" t="s">
        <v>646</v>
      </c>
      <c r="L135" s="4" t="s">
        <v>647</v>
      </c>
      <c r="M135" s="3" t="str">
        <f t="shared" si="0"/>
        <v>Outstanding</v>
      </c>
      <c r="N135" s="11" t="s">
        <v>20</v>
      </c>
    </row>
    <row r="136" spans="1:14" ht="60" customHeight="1" x14ac:dyDescent="0.35">
      <c r="A136" s="9" t="s">
        <v>648</v>
      </c>
      <c r="B136" s="2" t="s">
        <v>649</v>
      </c>
      <c r="C136" s="1" t="s">
        <v>650</v>
      </c>
      <c r="D136" s="3" t="s">
        <v>17</v>
      </c>
      <c r="E136" s="3" t="s">
        <v>18</v>
      </c>
      <c r="F136" s="3" t="s">
        <v>19</v>
      </c>
      <c r="G136" s="3" t="s">
        <v>20</v>
      </c>
      <c r="H136" s="4" t="s">
        <v>20</v>
      </c>
      <c r="I136" s="4" t="s">
        <v>651</v>
      </c>
      <c r="J136" s="4" t="s">
        <v>652</v>
      </c>
      <c r="K136" s="4" t="s">
        <v>653</v>
      </c>
      <c r="L136" s="4" t="s">
        <v>647</v>
      </c>
      <c r="M136" s="3" t="str">
        <f t="shared" si="0"/>
        <v>Outstanding</v>
      </c>
      <c r="N136" s="11" t="s">
        <v>20</v>
      </c>
    </row>
    <row r="137" spans="1:14" ht="60" customHeight="1" x14ac:dyDescent="0.35">
      <c r="A137" s="9" t="s">
        <v>654</v>
      </c>
      <c r="B137" s="2" t="s">
        <v>655</v>
      </c>
      <c r="C137" s="1" t="s">
        <v>656</v>
      </c>
      <c r="D137" s="3" t="s">
        <v>17</v>
      </c>
      <c r="E137" s="3" t="s">
        <v>18</v>
      </c>
      <c r="F137" s="3" t="s">
        <v>19</v>
      </c>
      <c r="G137" s="3" t="s">
        <v>20</v>
      </c>
      <c r="H137" s="4" t="s">
        <v>20</v>
      </c>
      <c r="I137" s="4" t="s">
        <v>657</v>
      </c>
      <c r="J137" s="4" t="s">
        <v>658</v>
      </c>
      <c r="K137" s="4" t="s">
        <v>659</v>
      </c>
      <c r="L137" s="4" t="s">
        <v>641</v>
      </c>
      <c r="M137" s="3" t="str">
        <f t="shared" si="0"/>
        <v>Outstanding</v>
      </c>
      <c r="N137" s="11" t="s">
        <v>20</v>
      </c>
    </row>
    <row r="138" spans="1:14" ht="60" customHeight="1" x14ac:dyDescent="0.35">
      <c r="A138" s="9" t="s">
        <v>654</v>
      </c>
      <c r="B138" s="2" t="s">
        <v>660</v>
      </c>
      <c r="C138" s="1" t="s">
        <v>661</v>
      </c>
      <c r="D138" s="3" t="s">
        <v>17</v>
      </c>
      <c r="E138" s="3" t="s">
        <v>18</v>
      </c>
      <c r="F138" s="3" t="s">
        <v>19</v>
      </c>
      <c r="G138" s="3" t="s">
        <v>20</v>
      </c>
      <c r="H138" s="4" t="s">
        <v>20</v>
      </c>
      <c r="I138" s="4" t="s">
        <v>662</v>
      </c>
      <c r="J138" s="4" t="s">
        <v>663</v>
      </c>
      <c r="K138" s="4" t="s">
        <v>664</v>
      </c>
      <c r="L138" s="4" t="s">
        <v>665</v>
      </c>
      <c r="M138" s="3" t="str">
        <f t="shared" si="0"/>
        <v>Outstanding</v>
      </c>
      <c r="N138" s="11" t="s">
        <v>20</v>
      </c>
    </row>
    <row r="139" spans="1:14" ht="60" customHeight="1" x14ac:dyDescent="0.35">
      <c r="A139" s="9" t="s">
        <v>654</v>
      </c>
      <c r="B139" s="2" t="s">
        <v>666</v>
      </c>
      <c r="C139" s="1" t="s">
        <v>667</v>
      </c>
      <c r="D139" s="3" t="s">
        <v>17</v>
      </c>
      <c r="E139" s="3" t="s">
        <v>18</v>
      </c>
      <c r="F139" s="3" t="s">
        <v>19</v>
      </c>
      <c r="G139" s="3" t="s">
        <v>20</v>
      </c>
      <c r="H139" s="4" t="s">
        <v>20</v>
      </c>
      <c r="I139" s="4" t="s">
        <v>668</v>
      </c>
      <c r="J139" s="4" t="s">
        <v>669</v>
      </c>
      <c r="K139" s="4" t="s">
        <v>670</v>
      </c>
      <c r="L139" s="4" t="s">
        <v>665</v>
      </c>
      <c r="M139" s="3" t="str">
        <f t="shared" si="0"/>
        <v>Outstanding</v>
      </c>
      <c r="N139" s="11" t="s">
        <v>20</v>
      </c>
    </row>
    <row r="140" spans="1:14" ht="60" customHeight="1" x14ac:dyDescent="0.35">
      <c r="A140" s="9" t="s">
        <v>654</v>
      </c>
      <c r="B140" s="2" t="s">
        <v>671</v>
      </c>
      <c r="C140" s="1" t="s">
        <v>672</v>
      </c>
      <c r="D140" s="3" t="s">
        <v>17</v>
      </c>
      <c r="E140" s="3" t="s">
        <v>18</v>
      </c>
      <c r="F140" s="3" t="s">
        <v>19</v>
      </c>
      <c r="G140" s="3" t="s">
        <v>20</v>
      </c>
      <c r="H140" s="4" t="s">
        <v>20</v>
      </c>
      <c r="I140" s="4" t="s">
        <v>673</v>
      </c>
      <c r="J140" s="4" t="s">
        <v>674</v>
      </c>
      <c r="K140" s="4" t="s">
        <v>675</v>
      </c>
      <c r="L140" s="4" t="s">
        <v>676</v>
      </c>
      <c r="M140" s="3" t="str">
        <f t="shared" si="0"/>
        <v>Outstanding</v>
      </c>
      <c r="N140" s="11" t="s">
        <v>20</v>
      </c>
    </row>
    <row r="141" spans="1:14" ht="60" customHeight="1" x14ac:dyDescent="0.35">
      <c r="A141" s="9" t="s">
        <v>654</v>
      </c>
      <c r="B141" s="2" t="s">
        <v>677</v>
      </c>
      <c r="C141" s="1" t="s">
        <v>678</v>
      </c>
      <c r="D141" s="3" t="s">
        <v>17</v>
      </c>
      <c r="E141" s="3" t="s">
        <v>18</v>
      </c>
      <c r="F141" s="3" t="s">
        <v>19</v>
      </c>
      <c r="G141" s="3" t="s">
        <v>20</v>
      </c>
      <c r="H141" s="4" t="s">
        <v>20</v>
      </c>
      <c r="I141" s="4" t="s">
        <v>679</v>
      </c>
      <c r="J141" s="4" t="s">
        <v>680</v>
      </c>
      <c r="K141" s="4" t="s">
        <v>681</v>
      </c>
      <c r="L141" s="4" t="s">
        <v>598</v>
      </c>
      <c r="M141" s="3" t="str">
        <f t="shared" si="0"/>
        <v>Outstanding</v>
      </c>
      <c r="N141" s="11" t="s">
        <v>20</v>
      </c>
    </row>
    <row r="142" spans="1:14" ht="60" customHeight="1" x14ac:dyDescent="0.35">
      <c r="A142" s="9" t="s">
        <v>654</v>
      </c>
      <c r="B142" s="2" t="s">
        <v>682</v>
      </c>
      <c r="C142" s="1" t="s">
        <v>683</v>
      </c>
      <c r="D142" s="3" t="s">
        <v>17</v>
      </c>
      <c r="E142" s="3" t="s">
        <v>18</v>
      </c>
      <c r="F142" s="3" t="s">
        <v>19</v>
      </c>
      <c r="G142" s="3" t="s">
        <v>20</v>
      </c>
      <c r="H142" s="4" t="s">
        <v>20</v>
      </c>
      <c r="I142" s="4" t="s">
        <v>684</v>
      </c>
      <c r="J142" s="4" t="s">
        <v>685</v>
      </c>
      <c r="K142" s="4" t="s">
        <v>686</v>
      </c>
      <c r="L142" s="4" t="s">
        <v>687</v>
      </c>
      <c r="M142" s="3" t="str">
        <f t="shared" si="0"/>
        <v>Outstanding</v>
      </c>
      <c r="N142" s="11" t="s">
        <v>20</v>
      </c>
    </row>
    <row r="143" spans="1:14" ht="60" customHeight="1" x14ac:dyDescent="0.35">
      <c r="A143" s="9" t="s">
        <v>654</v>
      </c>
      <c r="B143" s="2" t="s">
        <v>688</v>
      </c>
      <c r="C143" s="1" t="s">
        <v>689</v>
      </c>
      <c r="D143" s="3" t="s">
        <v>17</v>
      </c>
      <c r="E143" s="3" t="s">
        <v>18</v>
      </c>
      <c r="F143" s="3" t="s">
        <v>19</v>
      </c>
      <c r="G143" s="3" t="s">
        <v>20</v>
      </c>
      <c r="H143" s="4" t="s">
        <v>20</v>
      </c>
      <c r="I143" s="4" t="s">
        <v>690</v>
      </c>
      <c r="J143" s="4" t="s">
        <v>691</v>
      </c>
      <c r="K143" s="4" t="s">
        <v>692</v>
      </c>
      <c r="L143" s="4" t="s">
        <v>676</v>
      </c>
      <c r="M143" s="3" t="str">
        <f t="shared" si="0"/>
        <v>Outstanding</v>
      </c>
      <c r="N143" s="11" t="s">
        <v>20</v>
      </c>
    </row>
    <row r="144" spans="1:14" ht="60" customHeight="1" x14ac:dyDescent="0.35">
      <c r="A144" s="9" t="s">
        <v>693</v>
      </c>
      <c r="B144" s="2" t="s">
        <v>694</v>
      </c>
      <c r="C144" s="1" t="s">
        <v>695</v>
      </c>
      <c r="D144" s="3" t="s">
        <v>17</v>
      </c>
      <c r="E144" s="3" t="s">
        <v>18</v>
      </c>
      <c r="F144" s="3" t="s">
        <v>19</v>
      </c>
      <c r="G144" s="3" t="s">
        <v>20</v>
      </c>
      <c r="H144" s="4" t="s">
        <v>20</v>
      </c>
      <c r="I144" s="4" t="s">
        <v>696</v>
      </c>
      <c r="J144" s="4" t="s">
        <v>697</v>
      </c>
      <c r="K144" s="4" t="s">
        <v>698</v>
      </c>
      <c r="L144" s="4" t="s">
        <v>641</v>
      </c>
      <c r="M144" s="3" t="str">
        <f t="shared" si="0"/>
        <v>Outstanding</v>
      </c>
      <c r="N144" s="11" t="s">
        <v>20</v>
      </c>
    </row>
    <row r="145" spans="1:14" ht="60" customHeight="1" x14ac:dyDescent="0.35">
      <c r="A145" s="9" t="s">
        <v>693</v>
      </c>
      <c r="B145" s="2" t="s">
        <v>699</v>
      </c>
      <c r="C145" s="1" t="s">
        <v>700</v>
      </c>
      <c r="D145" s="3" t="s">
        <v>17</v>
      </c>
      <c r="E145" s="3" t="s">
        <v>18</v>
      </c>
      <c r="F145" s="3" t="s">
        <v>19</v>
      </c>
      <c r="G145" s="3" t="s">
        <v>20</v>
      </c>
      <c r="H145" s="4" t="s">
        <v>20</v>
      </c>
      <c r="I145" s="4" t="s">
        <v>701</v>
      </c>
      <c r="J145" s="4" t="s">
        <v>702</v>
      </c>
      <c r="K145" s="4" t="s">
        <v>703</v>
      </c>
      <c r="L145" s="4" t="s">
        <v>598</v>
      </c>
      <c r="M145" s="3" t="str">
        <f t="shared" si="0"/>
        <v>Outstanding</v>
      </c>
      <c r="N145" s="11" t="s">
        <v>20</v>
      </c>
    </row>
    <row r="146" spans="1:14" ht="60" customHeight="1" x14ac:dyDescent="0.35">
      <c r="A146" s="9" t="s">
        <v>704</v>
      </c>
      <c r="B146" s="2" t="s">
        <v>705</v>
      </c>
      <c r="C146" s="1" t="s">
        <v>706</v>
      </c>
      <c r="D146" s="3" t="s">
        <v>17</v>
      </c>
      <c r="E146" s="3" t="s">
        <v>18</v>
      </c>
      <c r="F146" s="3" t="s">
        <v>19</v>
      </c>
      <c r="G146" s="3" t="s">
        <v>20</v>
      </c>
      <c r="H146" s="4" t="s">
        <v>20</v>
      </c>
      <c r="I146" s="4" t="s">
        <v>707</v>
      </c>
      <c r="J146" s="4" t="s">
        <v>708</v>
      </c>
      <c r="K146" s="4" t="s">
        <v>709</v>
      </c>
      <c r="L146" s="4" t="s">
        <v>641</v>
      </c>
      <c r="M146" s="3" t="str">
        <f t="shared" si="0"/>
        <v>Outstanding</v>
      </c>
      <c r="N146" s="11" t="s">
        <v>20</v>
      </c>
    </row>
    <row r="147" spans="1:14" ht="60" customHeight="1" x14ac:dyDescent="0.35">
      <c r="A147" s="9" t="s">
        <v>704</v>
      </c>
      <c r="B147" s="2" t="s">
        <v>710</v>
      </c>
      <c r="C147" s="1" t="s">
        <v>711</v>
      </c>
      <c r="D147" s="3" t="s">
        <v>17</v>
      </c>
      <c r="E147" s="3" t="s">
        <v>18</v>
      </c>
      <c r="F147" s="3" t="s">
        <v>19</v>
      </c>
      <c r="G147" s="3" t="s">
        <v>20</v>
      </c>
      <c r="H147" s="4" t="s">
        <v>20</v>
      </c>
      <c r="I147" s="4" t="s">
        <v>712</v>
      </c>
      <c r="J147" s="4" t="s">
        <v>713</v>
      </c>
      <c r="K147" s="4" t="s">
        <v>714</v>
      </c>
      <c r="L147" s="4" t="s">
        <v>641</v>
      </c>
      <c r="M147" s="3" t="str">
        <f t="shared" si="0"/>
        <v>Outstanding</v>
      </c>
      <c r="N147" s="11" t="s">
        <v>20</v>
      </c>
    </row>
    <row r="148" spans="1:14" ht="60" customHeight="1" x14ac:dyDescent="0.35">
      <c r="A148" s="9" t="s">
        <v>704</v>
      </c>
      <c r="B148" s="2" t="s">
        <v>715</v>
      </c>
      <c r="C148" s="1" t="s">
        <v>716</v>
      </c>
      <c r="D148" s="3" t="s">
        <v>17</v>
      </c>
      <c r="E148" s="3" t="s">
        <v>18</v>
      </c>
      <c r="F148" s="3" t="s">
        <v>19</v>
      </c>
      <c r="G148" s="3" t="s">
        <v>20</v>
      </c>
      <c r="H148" s="4" t="s">
        <v>20</v>
      </c>
      <c r="I148" s="4" t="s">
        <v>717</v>
      </c>
      <c r="J148" s="4" t="s">
        <v>718</v>
      </c>
      <c r="K148" s="4" t="s">
        <v>719</v>
      </c>
      <c r="L148" s="4" t="s">
        <v>641</v>
      </c>
      <c r="M148" s="3" t="str">
        <f t="shared" si="0"/>
        <v>Outstanding</v>
      </c>
      <c r="N148" s="11" t="s">
        <v>20</v>
      </c>
    </row>
    <row r="149" spans="1:14" ht="60" customHeight="1" x14ac:dyDescent="0.35">
      <c r="A149" s="9" t="s">
        <v>704</v>
      </c>
      <c r="B149" s="2" t="s">
        <v>720</v>
      </c>
      <c r="C149" s="1" t="s">
        <v>721</v>
      </c>
      <c r="D149" s="3" t="s">
        <v>17</v>
      </c>
      <c r="E149" s="3" t="s">
        <v>18</v>
      </c>
      <c r="F149" s="3" t="s">
        <v>19</v>
      </c>
      <c r="G149" s="3" t="s">
        <v>20</v>
      </c>
      <c r="H149" s="4" t="s">
        <v>20</v>
      </c>
      <c r="I149" s="4" t="s">
        <v>722</v>
      </c>
      <c r="J149" s="4" t="s">
        <v>723</v>
      </c>
      <c r="K149" s="4" t="s">
        <v>724</v>
      </c>
      <c r="L149" s="4" t="s">
        <v>647</v>
      </c>
      <c r="M149" s="3" t="str">
        <f t="shared" si="0"/>
        <v>Outstanding</v>
      </c>
      <c r="N149" s="11" t="s">
        <v>20</v>
      </c>
    </row>
    <row r="150" spans="1:14" ht="60" customHeight="1" x14ac:dyDescent="0.35">
      <c r="A150" s="9" t="s">
        <v>704</v>
      </c>
      <c r="B150" s="2" t="s">
        <v>725</v>
      </c>
      <c r="C150" s="1" t="s">
        <v>726</v>
      </c>
      <c r="D150" s="3" t="s">
        <v>17</v>
      </c>
      <c r="E150" s="3" t="s">
        <v>18</v>
      </c>
      <c r="F150" s="3" t="s">
        <v>19</v>
      </c>
      <c r="G150" s="3" t="s">
        <v>20</v>
      </c>
      <c r="H150" s="4" t="s">
        <v>20</v>
      </c>
      <c r="I150" s="4" t="s">
        <v>727</v>
      </c>
      <c r="J150" s="4" t="s">
        <v>728</v>
      </c>
      <c r="K150" s="4" t="s">
        <v>729</v>
      </c>
      <c r="L150" s="4" t="s">
        <v>598</v>
      </c>
      <c r="M150" s="3" t="str">
        <f t="shared" si="0"/>
        <v>Outstanding</v>
      </c>
      <c r="N150" s="11" t="s">
        <v>20</v>
      </c>
    </row>
    <row r="151" spans="1:14" ht="60" customHeight="1" x14ac:dyDescent="0.35">
      <c r="A151" s="9" t="s">
        <v>704</v>
      </c>
      <c r="B151" s="2" t="s">
        <v>730</v>
      </c>
      <c r="C151" s="1" t="s">
        <v>731</v>
      </c>
      <c r="D151" s="3" t="s">
        <v>17</v>
      </c>
      <c r="E151" s="3" t="s">
        <v>18</v>
      </c>
      <c r="F151" s="3" t="s">
        <v>19</v>
      </c>
      <c r="G151" s="3" t="s">
        <v>20</v>
      </c>
      <c r="H151" s="4" t="s">
        <v>20</v>
      </c>
      <c r="I151" s="4" t="s">
        <v>732</v>
      </c>
      <c r="J151" s="4" t="s">
        <v>733</v>
      </c>
      <c r="K151" s="4" t="s">
        <v>734</v>
      </c>
      <c r="L151" s="4" t="s">
        <v>735</v>
      </c>
      <c r="M151" s="3" t="str">
        <f t="shared" si="0"/>
        <v>Outstanding</v>
      </c>
      <c r="N151" s="11" t="s">
        <v>20</v>
      </c>
    </row>
    <row r="152" spans="1:14" ht="60" customHeight="1" x14ac:dyDescent="0.35">
      <c r="A152" s="9" t="s">
        <v>704</v>
      </c>
      <c r="B152" s="2" t="s">
        <v>736</v>
      </c>
      <c r="C152" s="1" t="s">
        <v>737</v>
      </c>
      <c r="D152" s="3" t="s">
        <v>17</v>
      </c>
      <c r="E152" s="3" t="s">
        <v>18</v>
      </c>
      <c r="F152" s="3" t="s">
        <v>19</v>
      </c>
      <c r="G152" s="3" t="s">
        <v>20</v>
      </c>
      <c r="H152" s="4" t="s">
        <v>20</v>
      </c>
      <c r="I152" s="4" t="s">
        <v>738</v>
      </c>
      <c r="J152" s="4" t="s">
        <v>739</v>
      </c>
      <c r="K152" s="4" t="s">
        <v>740</v>
      </c>
      <c r="L152" s="4" t="s">
        <v>647</v>
      </c>
      <c r="M152" s="3" t="str">
        <f t="shared" si="0"/>
        <v>Outstanding</v>
      </c>
      <c r="N152" s="11" t="s">
        <v>20</v>
      </c>
    </row>
    <row r="153" spans="1:14" ht="60" customHeight="1" x14ac:dyDescent="0.35">
      <c r="A153" s="9" t="s">
        <v>704</v>
      </c>
      <c r="B153" s="2" t="s">
        <v>741</v>
      </c>
      <c r="C153" s="1" t="s">
        <v>742</v>
      </c>
      <c r="D153" s="3" t="s">
        <v>17</v>
      </c>
      <c r="E153" s="3" t="s">
        <v>18</v>
      </c>
      <c r="F153" s="3" t="s">
        <v>19</v>
      </c>
      <c r="G153" s="3" t="s">
        <v>20</v>
      </c>
      <c r="H153" s="4" t="s">
        <v>20</v>
      </c>
      <c r="I153" s="4" t="s">
        <v>743</v>
      </c>
      <c r="J153" s="4" t="s">
        <v>744</v>
      </c>
      <c r="K153" s="4" t="s">
        <v>745</v>
      </c>
      <c r="L153" s="4" t="s">
        <v>641</v>
      </c>
      <c r="M153" s="3" t="str">
        <f t="shared" si="0"/>
        <v>Outstanding</v>
      </c>
      <c r="N153" s="11" t="s">
        <v>20</v>
      </c>
    </row>
    <row r="154" spans="1:14" ht="60" customHeight="1" x14ac:dyDescent="0.35">
      <c r="A154" s="9" t="s">
        <v>704</v>
      </c>
      <c r="B154" s="2" t="s">
        <v>746</v>
      </c>
      <c r="C154" s="1" t="s">
        <v>747</v>
      </c>
      <c r="D154" s="3" t="s">
        <v>17</v>
      </c>
      <c r="E154" s="3" t="s">
        <v>18</v>
      </c>
      <c r="F154" s="3" t="s">
        <v>19</v>
      </c>
      <c r="G154" s="3" t="s">
        <v>20</v>
      </c>
      <c r="H154" s="4" t="s">
        <v>20</v>
      </c>
      <c r="I154" s="4" t="s">
        <v>748</v>
      </c>
      <c r="J154" s="4" t="s">
        <v>749</v>
      </c>
      <c r="K154" s="4" t="s">
        <v>750</v>
      </c>
      <c r="L154" s="4" t="s">
        <v>647</v>
      </c>
      <c r="M154" s="3" t="str">
        <f t="shared" si="0"/>
        <v>Outstanding</v>
      </c>
      <c r="N154" s="11" t="s">
        <v>20</v>
      </c>
    </row>
    <row r="155" spans="1:14" ht="60" customHeight="1" x14ac:dyDescent="0.35">
      <c r="A155" s="9" t="s">
        <v>704</v>
      </c>
      <c r="B155" s="2" t="s">
        <v>751</v>
      </c>
      <c r="C155" s="1" t="s">
        <v>752</v>
      </c>
      <c r="D155" s="3" t="s">
        <v>17</v>
      </c>
      <c r="E155" s="3" t="s">
        <v>18</v>
      </c>
      <c r="F155" s="3" t="s">
        <v>19</v>
      </c>
      <c r="G155" s="3" t="s">
        <v>20</v>
      </c>
      <c r="H155" s="4" t="s">
        <v>20</v>
      </c>
      <c r="I155" s="4" t="s">
        <v>753</v>
      </c>
      <c r="J155" s="4" t="s">
        <v>754</v>
      </c>
      <c r="K155" s="4" t="s">
        <v>755</v>
      </c>
      <c r="L155" s="4" t="s">
        <v>647</v>
      </c>
      <c r="M155" s="3" t="str">
        <f t="shared" si="0"/>
        <v>Outstanding</v>
      </c>
      <c r="N155" s="11" t="s">
        <v>20</v>
      </c>
    </row>
    <row r="156" spans="1:14" ht="60" customHeight="1" x14ac:dyDescent="0.35">
      <c r="A156" s="9" t="s">
        <v>704</v>
      </c>
      <c r="B156" s="2" t="s">
        <v>756</v>
      </c>
      <c r="C156" s="1" t="s">
        <v>757</v>
      </c>
      <c r="D156" s="3" t="s">
        <v>17</v>
      </c>
      <c r="E156" s="3" t="s">
        <v>18</v>
      </c>
      <c r="F156" s="3" t="s">
        <v>19</v>
      </c>
      <c r="G156" s="3" t="s">
        <v>20</v>
      </c>
      <c r="H156" s="4" t="s">
        <v>20</v>
      </c>
      <c r="I156" s="4" t="s">
        <v>758</v>
      </c>
      <c r="J156" s="4" t="s">
        <v>759</v>
      </c>
      <c r="K156" s="4" t="s">
        <v>760</v>
      </c>
      <c r="L156" s="4" t="s">
        <v>687</v>
      </c>
      <c r="M156" s="3" t="str">
        <f t="shared" si="0"/>
        <v>Outstanding</v>
      </c>
      <c r="N156" s="11" t="s">
        <v>20</v>
      </c>
    </row>
    <row r="157" spans="1:14" ht="60" customHeight="1" x14ac:dyDescent="0.35">
      <c r="A157" s="9" t="s">
        <v>704</v>
      </c>
      <c r="B157" s="2" t="s">
        <v>761</v>
      </c>
      <c r="C157" s="1" t="s">
        <v>762</v>
      </c>
      <c r="D157" s="3" t="s">
        <v>17</v>
      </c>
      <c r="E157" s="3" t="s">
        <v>18</v>
      </c>
      <c r="F157" s="3" t="s">
        <v>19</v>
      </c>
      <c r="G157" s="3" t="s">
        <v>20</v>
      </c>
      <c r="H157" s="4" t="s">
        <v>20</v>
      </c>
      <c r="I157" s="4" t="s">
        <v>763</v>
      </c>
      <c r="J157" s="4" t="s">
        <v>764</v>
      </c>
      <c r="K157" s="4" t="s">
        <v>765</v>
      </c>
      <c r="L157" s="4" t="s">
        <v>641</v>
      </c>
      <c r="M157" s="3" t="str">
        <f t="shared" si="0"/>
        <v>Outstanding</v>
      </c>
      <c r="N157" s="11" t="s">
        <v>20</v>
      </c>
    </row>
    <row r="158" spans="1:14" ht="60" customHeight="1" x14ac:dyDescent="0.35">
      <c r="A158" s="9" t="s">
        <v>704</v>
      </c>
      <c r="B158" s="2" t="s">
        <v>766</v>
      </c>
      <c r="C158" s="1" t="s">
        <v>767</v>
      </c>
      <c r="D158" s="3" t="s">
        <v>17</v>
      </c>
      <c r="E158" s="3" t="s">
        <v>18</v>
      </c>
      <c r="F158" s="3" t="s">
        <v>19</v>
      </c>
      <c r="G158" s="3" t="s">
        <v>20</v>
      </c>
      <c r="H158" s="4" t="s">
        <v>20</v>
      </c>
      <c r="I158" s="4" t="s">
        <v>768</v>
      </c>
      <c r="J158" s="4" t="s">
        <v>769</v>
      </c>
      <c r="K158" s="4" t="s">
        <v>770</v>
      </c>
      <c r="L158" s="4" t="s">
        <v>687</v>
      </c>
      <c r="M158" s="3" t="str">
        <f t="shared" si="0"/>
        <v>Outstanding</v>
      </c>
      <c r="N158" s="11" t="s">
        <v>20</v>
      </c>
    </row>
    <row r="159" spans="1:14" ht="60" customHeight="1" x14ac:dyDescent="0.35">
      <c r="A159" s="9" t="s">
        <v>704</v>
      </c>
      <c r="B159" s="2" t="s">
        <v>771</v>
      </c>
      <c r="C159" s="1" t="s">
        <v>772</v>
      </c>
      <c r="D159" s="3" t="s">
        <v>17</v>
      </c>
      <c r="E159" s="3" t="s">
        <v>18</v>
      </c>
      <c r="F159" s="3" t="s">
        <v>19</v>
      </c>
      <c r="G159" s="3" t="s">
        <v>20</v>
      </c>
      <c r="H159" s="4" t="s">
        <v>20</v>
      </c>
      <c r="I159" s="4" t="s">
        <v>773</v>
      </c>
      <c r="J159" s="4" t="s">
        <v>774</v>
      </c>
      <c r="K159" s="4" t="s">
        <v>775</v>
      </c>
      <c r="L159" s="4" t="s">
        <v>641</v>
      </c>
      <c r="M159" s="3" t="str">
        <f t="shared" si="0"/>
        <v>Outstanding</v>
      </c>
      <c r="N159" s="11" t="s">
        <v>20</v>
      </c>
    </row>
    <row r="160" spans="1:14" ht="60" customHeight="1" x14ac:dyDescent="0.35">
      <c r="A160" s="9" t="s">
        <v>704</v>
      </c>
      <c r="B160" s="2" t="s">
        <v>776</v>
      </c>
      <c r="C160" s="1" t="s">
        <v>777</v>
      </c>
      <c r="D160" s="3" t="s">
        <v>17</v>
      </c>
      <c r="E160" s="3" t="s">
        <v>18</v>
      </c>
      <c r="F160" s="3" t="s">
        <v>19</v>
      </c>
      <c r="G160" s="3" t="s">
        <v>20</v>
      </c>
      <c r="H160" s="4" t="s">
        <v>20</v>
      </c>
      <c r="I160" s="4" t="s">
        <v>778</v>
      </c>
      <c r="J160" s="4" t="s">
        <v>779</v>
      </c>
      <c r="K160" s="4" t="s">
        <v>780</v>
      </c>
      <c r="L160" s="4" t="s">
        <v>641</v>
      </c>
      <c r="M160" s="3" t="str">
        <f t="shared" si="0"/>
        <v>Outstanding</v>
      </c>
      <c r="N160" s="11" t="s">
        <v>20</v>
      </c>
    </row>
    <row r="161" spans="1:14" ht="60" customHeight="1" x14ac:dyDescent="0.35">
      <c r="A161" s="9" t="s">
        <v>704</v>
      </c>
      <c r="B161" s="2" t="s">
        <v>781</v>
      </c>
      <c r="C161" s="1" t="s">
        <v>782</v>
      </c>
      <c r="D161" s="3" t="s">
        <v>17</v>
      </c>
      <c r="E161" s="3" t="s">
        <v>18</v>
      </c>
      <c r="F161" s="3" t="s">
        <v>19</v>
      </c>
      <c r="G161" s="3" t="s">
        <v>20</v>
      </c>
      <c r="H161" s="4" t="s">
        <v>20</v>
      </c>
      <c r="I161" s="4" t="s">
        <v>783</v>
      </c>
      <c r="J161" s="4" t="s">
        <v>784</v>
      </c>
      <c r="K161" s="4" t="s">
        <v>785</v>
      </c>
      <c r="L161" s="4" t="s">
        <v>641</v>
      </c>
      <c r="M161" s="3" t="str">
        <f t="shared" si="0"/>
        <v>Outstanding</v>
      </c>
      <c r="N161" s="11" t="s">
        <v>20</v>
      </c>
    </row>
    <row r="162" spans="1:14" ht="60" customHeight="1" x14ac:dyDescent="0.35">
      <c r="A162" s="9" t="s">
        <v>704</v>
      </c>
      <c r="B162" s="2" t="s">
        <v>786</v>
      </c>
      <c r="C162" s="1" t="s">
        <v>787</v>
      </c>
      <c r="D162" s="3" t="s">
        <v>17</v>
      </c>
      <c r="E162" s="3" t="s">
        <v>18</v>
      </c>
      <c r="F162" s="3" t="s">
        <v>19</v>
      </c>
      <c r="G162" s="3" t="s">
        <v>20</v>
      </c>
      <c r="H162" s="4" t="s">
        <v>20</v>
      </c>
      <c r="I162" s="4" t="s">
        <v>788</v>
      </c>
      <c r="J162" s="4" t="s">
        <v>789</v>
      </c>
      <c r="K162" s="4" t="s">
        <v>790</v>
      </c>
      <c r="L162" s="4" t="s">
        <v>641</v>
      </c>
      <c r="M162" s="3" t="str">
        <f t="shared" si="0"/>
        <v>Outstanding</v>
      </c>
      <c r="N162" s="11" t="s">
        <v>20</v>
      </c>
    </row>
    <row r="163" spans="1:14" ht="60" customHeight="1" x14ac:dyDescent="0.35">
      <c r="A163" s="9" t="s">
        <v>704</v>
      </c>
      <c r="B163" s="2" t="s">
        <v>791</v>
      </c>
      <c r="C163" s="1" t="s">
        <v>792</v>
      </c>
      <c r="D163" s="3" t="s">
        <v>17</v>
      </c>
      <c r="E163" s="3" t="s">
        <v>18</v>
      </c>
      <c r="F163" s="3" t="s">
        <v>19</v>
      </c>
      <c r="G163" s="3" t="s">
        <v>20</v>
      </c>
      <c r="H163" s="4" t="s">
        <v>20</v>
      </c>
      <c r="I163" s="4" t="s">
        <v>793</v>
      </c>
      <c r="J163" s="4" t="s">
        <v>794</v>
      </c>
      <c r="K163" s="4" t="s">
        <v>795</v>
      </c>
      <c r="L163" s="4" t="s">
        <v>647</v>
      </c>
      <c r="M163" s="3" t="str">
        <f t="shared" si="0"/>
        <v>Outstanding</v>
      </c>
      <c r="N163" s="11" t="s">
        <v>20</v>
      </c>
    </row>
    <row r="164" spans="1:14" ht="60" customHeight="1" x14ac:dyDescent="0.35">
      <c r="A164" s="9" t="s">
        <v>704</v>
      </c>
      <c r="B164" s="2" t="s">
        <v>796</v>
      </c>
      <c r="C164" s="1" t="s">
        <v>797</v>
      </c>
      <c r="D164" s="3" t="s">
        <v>17</v>
      </c>
      <c r="E164" s="3" t="s">
        <v>18</v>
      </c>
      <c r="F164" s="3" t="s">
        <v>19</v>
      </c>
      <c r="G164" s="3" t="s">
        <v>20</v>
      </c>
      <c r="H164" s="4" t="s">
        <v>20</v>
      </c>
      <c r="I164" s="4" t="s">
        <v>798</v>
      </c>
      <c r="J164" s="4" t="s">
        <v>799</v>
      </c>
      <c r="K164" s="4" t="s">
        <v>800</v>
      </c>
      <c r="L164" s="4" t="s">
        <v>641</v>
      </c>
      <c r="M164" s="3" t="str">
        <f t="shared" si="0"/>
        <v>Outstanding</v>
      </c>
      <c r="N164" s="11" t="s">
        <v>20</v>
      </c>
    </row>
    <row r="165" spans="1:14" ht="60" customHeight="1" x14ac:dyDescent="0.35">
      <c r="A165" s="9" t="s">
        <v>704</v>
      </c>
      <c r="B165" s="2" t="s">
        <v>801</v>
      </c>
      <c r="C165" s="1" t="s">
        <v>802</v>
      </c>
      <c r="D165" s="3" t="s">
        <v>17</v>
      </c>
      <c r="E165" s="3" t="s">
        <v>18</v>
      </c>
      <c r="F165" s="3" t="s">
        <v>19</v>
      </c>
      <c r="G165" s="3" t="s">
        <v>20</v>
      </c>
      <c r="H165" s="4" t="s">
        <v>20</v>
      </c>
      <c r="I165" s="4" t="s">
        <v>803</v>
      </c>
      <c r="J165" s="4" t="s">
        <v>804</v>
      </c>
      <c r="K165" s="4" t="s">
        <v>805</v>
      </c>
      <c r="L165" s="4" t="s">
        <v>641</v>
      </c>
      <c r="M165" s="3" t="str">
        <f t="shared" si="0"/>
        <v>Outstanding</v>
      </c>
      <c r="N165" s="11" t="s">
        <v>20</v>
      </c>
    </row>
    <row r="166" spans="1:14" ht="60" customHeight="1" x14ac:dyDescent="0.35">
      <c r="A166" s="9" t="s">
        <v>704</v>
      </c>
      <c r="B166" s="2" t="s">
        <v>806</v>
      </c>
      <c r="C166" s="1" t="s">
        <v>807</v>
      </c>
      <c r="D166" s="3" t="s">
        <v>17</v>
      </c>
      <c r="E166" s="3" t="s">
        <v>18</v>
      </c>
      <c r="F166" s="3" t="s">
        <v>19</v>
      </c>
      <c r="G166" s="3" t="s">
        <v>20</v>
      </c>
      <c r="H166" s="4" t="s">
        <v>20</v>
      </c>
      <c r="I166" s="4" t="s">
        <v>808</v>
      </c>
      <c r="J166" s="4" t="s">
        <v>809</v>
      </c>
      <c r="K166" s="4" t="s">
        <v>810</v>
      </c>
      <c r="L166" s="4" t="s">
        <v>641</v>
      </c>
      <c r="M166" s="3" t="str">
        <f t="shared" si="0"/>
        <v>Outstanding</v>
      </c>
      <c r="N166" s="11" t="s">
        <v>20</v>
      </c>
    </row>
    <row r="167" spans="1:14" ht="60" customHeight="1" x14ac:dyDescent="0.35">
      <c r="A167" s="9" t="s">
        <v>704</v>
      </c>
      <c r="B167" s="2" t="s">
        <v>811</v>
      </c>
      <c r="C167" s="1" t="s">
        <v>812</v>
      </c>
      <c r="D167" s="3" t="s">
        <v>17</v>
      </c>
      <c r="E167" s="3" t="s">
        <v>18</v>
      </c>
      <c r="F167" s="3" t="s">
        <v>19</v>
      </c>
      <c r="G167" s="3" t="s">
        <v>20</v>
      </c>
      <c r="H167" s="4" t="s">
        <v>20</v>
      </c>
      <c r="I167" s="4" t="s">
        <v>813</v>
      </c>
      <c r="J167" s="4" t="s">
        <v>814</v>
      </c>
      <c r="K167" s="4" t="s">
        <v>815</v>
      </c>
      <c r="L167" s="4" t="s">
        <v>641</v>
      </c>
      <c r="M167" s="3" t="str">
        <f t="shared" si="0"/>
        <v>Outstanding</v>
      </c>
      <c r="N167" s="11" t="s">
        <v>20</v>
      </c>
    </row>
    <row r="168" spans="1:14" ht="60" customHeight="1" x14ac:dyDescent="0.35">
      <c r="A168" s="9" t="s">
        <v>704</v>
      </c>
      <c r="B168" s="2" t="s">
        <v>816</v>
      </c>
      <c r="C168" s="1" t="s">
        <v>817</v>
      </c>
      <c r="D168" s="3" t="s">
        <v>17</v>
      </c>
      <c r="E168" s="3" t="s">
        <v>18</v>
      </c>
      <c r="F168" s="3" t="s">
        <v>19</v>
      </c>
      <c r="G168" s="3" t="s">
        <v>20</v>
      </c>
      <c r="H168" s="4" t="s">
        <v>20</v>
      </c>
      <c r="I168" s="4" t="s">
        <v>818</v>
      </c>
      <c r="J168" s="4" t="s">
        <v>819</v>
      </c>
      <c r="K168" s="4" t="s">
        <v>820</v>
      </c>
      <c r="L168" s="4" t="s">
        <v>641</v>
      </c>
      <c r="M168" s="3" t="str">
        <f t="shared" si="0"/>
        <v>Outstanding</v>
      </c>
      <c r="N168" s="11" t="s">
        <v>20</v>
      </c>
    </row>
    <row r="169" spans="1:14" ht="60" customHeight="1" x14ac:dyDescent="0.35">
      <c r="A169" s="9" t="s">
        <v>704</v>
      </c>
      <c r="B169" s="2" t="s">
        <v>821</v>
      </c>
      <c r="C169" s="1" t="s">
        <v>822</v>
      </c>
      <c r="D169" s="3" t="s">
        <v>17</v>
      </c>
      <c r="E169" s="3" t="s">
        <v>18</v>
      </c>
      <c r="F169" s="3" t="s">
        <v>19</v>
      </c>
      <c r="G169" s="3" t="s">
        <v>20</v>
      </c>
      <c r="H169" s="4" t="s">
        <v>20</v>
      </c>
      <c r="I169" s="4" t="s">
        <v>823</v>
      </c>
      <c r="J169" s="4" t="s">
        <v>824</v>
      </c>
      <c r="K169" s="4" t="s">
        <v>825</v>
      </c>
      <c r="L169" s="4" t="s">
        <v>641</v>
      </c>
      <c r="M169" s="3" t="str">
        <f t="shared" si="0"/>
        <v>Outstanding</v>
      </c>
      <c r="N169" s="11" t="s">
        <v>20</v>
      </c>
    </row>
    <row r="170" spans="1:14" ht="60" customHeight="1" x14ac:dyDescent="0.35">
      <c r="A170" s="9" t="s">
        <v>704</v>
      </c>
      <c r="B170" s="2" t="s">
        <v>826</v>
      </c>
      <c r="C170" s="1" t="s">
        <v>827</v>
      </c>
      <c r="D170" s="3" t="s">
        <v>17</v>
      </c>
      <c r="E170" s="3" t="s">
        <v>18</v>
      </c>
      <c r="F170" s="3" t="s">
        <v>19</v>
      </c>
      <c r="G170" s="3" t="s">
        <v>20</v>
      </c>
      <c r="H170" s="4" t="s">
        <v>20</v>
      </c>
      <c r="I170" s="4" t="s">
        <v>828</v>
      </c>
      <c r="J170" s="4" t="s">
        <v>829</v>
      </c>
      <c r="K170" s="4" t="s">
        <v>830</v>
      </c>
      <c r="L170" s="4" t="s">
        <v>641</v>
      </c>
      <c r="M170" s="3" t="str">
        <f t="shared" si="0"/>
        <v>Outstanding</v>
      </c>
      <c r="N170" s="11" t="s">
        <v>20</v>
      </c>
    </row>
    <row r="171" spans="1:14" ht="60" customHeight="1" x14ac:dyDescent="0.35">
      <c r="A171" s="9" t="s">
        <v>704</v>
      </c>
      <c r="B171" s="2" t="s">
        <v>831</v>
      </c>
      <c r="C171" s="1" t="s">
        <v>832</v>
      </c>
      <c r="D171" s="3" t="s">
        <v>17</v>
      </c>
      <c r="E171" s="3" t="s">
        <v>18</v>
      </c>
      <c r="F171" s="3" t="s">
        <v>19</v>
      </c>
      <c r="G171" s="3" t="s">
        <v>20</v>
      </c>
      <c r="H171" s="4" t="s">
        <v>20</v>
      </c>
      <c r="I171" s="4" t="s">
        <v>833</v>
      </c>
      <c r="J171" s="4" t="s">
        <v>834</v>
      </c>
      <c r="K171" s="4" t="s">
        <v>835</v>
      </c>
      <c r="L171" s="4" t="s">
        <v>647</v>
      </c>
      <c r="M171" s="3" t="str">
        <f t="shared" si="0"/>
        <v>Outstanding</v>
      </c>
      <c r="N171" s="11" t="s">
        <v>20</v>
      </c>
    </row>
    <row r="172" spans="1:14" ht="60" customHeight="1" x14ac:dyDescent="0.35">
      <c r="A172" s="9" t="s">
        <v>704</v>
      </c>
      <c r="B172" s="2" t="s">
        <v>836</v>
      </c>
      <c r="C172" s="1" t="s">
        <v>837</v>
      </c>
      <c r="D172" s="3" t="s">
        <v>17</v>
      </c>
      <c r="E172" s="3" t="s">
        <v>18</v>
      </c>
      <c r="F172" s="3" t="s">
        <v>19</v>
      </c>
      <c r="G172" s="3" t="s">
        <v>20</v>
      </c>
      <c r="H172" s="4" t="s">
        <v>20</v>
      </c>
      <c r="I172" s="4" t="s">
        <v>838</v>
      </c>
      <c r="J172" s="4" t="s">
        <v>839</v>
      </c>
      <c r="K172" s="4" t="s">
        <v>840</v>
      </c>
      <c r="L172" s="4" t="s">
        <v>598</v>
      </c>
      <c r="M172" s="3" t="str">
        <f t="shared" si="0"/>
        <v>Outstanding</v>
      </c>
      <c r="N172" s="11" t="s">
        <v>20</v>
      </c>
    </row>
    <row r="173" spans="1:14" ht="60" customHeight="1" x14ac:dyDescent="0.35">
      <c r="A173" s="9" t="s">
        <v>704</v>
      </c>
      <c r="B173" s="2" t="s">
        <v>841</v>
      </c>
      <c r="C173" s="1" t="s">
        <v>842</v>
      </c>
      <c r="D173" s="3" t="s">
        <v>17</v>
      </c>
      <c r="E173" s="3" t="s">
        <v>18</v>
      </c>
      <c r="F173" s="3" t="s">
        <v>19</v>
      </c>
      <c r="G173" s="3" t="s">
        <v>20</v>
      </c>
      <c r="H173" s="4" t="s">
        <v>20</v>
      </c>
      <c r="I173" s="4" t="s">
        <v>843</v>
      </c>
      <c r="J173" s="4" t="s">
        <v>844</v>
      </c>
      <c r="K173" s="4" t="s">
        <v>845</v>
      </c>
      <c r="L173" s="4" t="s">
        <v>846</v>
      </c>
      <c r="M173" s="3" t="str">
        <f t="shared" si="0"/>
        <v>Outstanding</v>
      </c>
      <c r="N173" s="11" t="s">
        <v>20</v>
      </c>
    </row>
    <row r="174" spans="1:14" ht="60" customHeight="1" x14ac:dyDescent="0.35">
      <c r="A174" s="9" t="s">
        <v>704</v>
      </c>
      <c r="B174" s="2" t="s">
        <v>847</v>
      </c>
      <c r="C174" s="1" t="s">
        <v>848</v>
      </c>
      <c r="D174" s="3" t="s">
        <v>17</v>
      </c>
      <c r="E174" s="3" t="s">
        <v>18</v>
      </c>
      <c r="F174" s="3" t="s">
        <v>19</v>
      </c>
      <c r="G174" s="3" t="s">
        <v>20</v>
      </c>
      <c r="H174" s="4" t="s">
        <v>20</v>
      </c>
      <c r="I174" s="4" t="s">
        <v>849</v>
      </c>
      <c r="J174" s="4" t="s">
        <v>850</v>
      </c>
      <c r="K174" s="4" t="s">
        <v>851</v>
      </c>
      <c r="L174" s="4" t="s">
        <v>647</v>
      </c>
      <c r="M174" s="3" t="str">
        <f t="shared" si="0"/>
        <v>Outstanding</v>
      </c>
      <c r="N174" s="11" t="s">
        <v>20</v>
      </c>
    </row>
    <row r="175" spans="1:14" ht="60" customHeight="1" x14ac:dyDescent="0.35">
      <c r="A175" s="9" t="s">
        <v>704</v>
      </c>
      <c r="B175" s="2" t="s">
        <v>852</v>
      </c>
      <c r="C175" s="1" t="s">
        <v>853</v>
      </c>
      <c r="D175" s="3" t="s">
        <v>17</v>
      </c>
      <c r="E175" s="3" t="s">
        <v>18</v>
      </c>
      <c r="F175" s="3" t="s">
        <v>19</v>
      </c>
      <c r="G175" s="3" t="s">
        <v>20</v>
      </c>
      <c r="H175" s="4" t="s">
        <v>20</v>
      </c>
      <c r="I175" s="4" t="s">
        <v>854</v>
      </c>
      <c r="J175" s="4" t="s">
        <v>855</v>
      </c>
      <c r="K175" s="4" t="s">
        <v>856</v>
      </c>
      <c r="L175" s="4" t="s">
        <v>641</v>
      </c>
      <c r="M175" s="3" t="str">
        <f t="shared" si="0"/>
        <v>Outstanding</v>
      </c>
      <c r="N175" s="11" t="s">
        <v>20</v>
      </c>
    </row>
    <row r="176" spans="1:14" ht="60" customHeight="1" x14ac:dyDescent="0.35">
      <c r="A176" s="9" t="s">
        <v>704</v>
      </c>
      <c r="B176" s="2" t="s">
        <v>857</v>
      </c>
      <c r="C176" s="1" t="s">
        <v>858</v>
      </c>
      <c r="D176" s="3" t="s">
        <v>17</v>
      </c>
      <c r="E176" s="3" t="s">
        <v>18</v>
      </c>
      <c r="F176" s="3" t="s">
        <v>19</v>
      </c>
      <c r="G176" s="3" t="s">
        <v>20</v>
      </c>
      <c r="H176" s="4" t="s">
        <v>20</v>
      </c>
      <c r="I176" s="4" t="s">
        <v>859</v>
      </c>
      <c r="J176" s="4" t="s">
        <v>860</v>
      </c>
      <c r="K176" s="4" t="s">
        <v>861</v>
      </c>
      <c r="L176" s="4" t="s">
        <v>641</v>
      </c>
      <c r="M176" s="3" t="str">
        <f t="shared" si="0"/>
        <v>Outstanding</v>
      </c>
      <c r="N176" s="11" t="s">
        <v>20</v>
      </c>
    </row>
    <row r="177" spans="1:14" ht="60" customHeight="1" x14ac:dyDescent="0.35">
      <c r="A177" s="9" t="s">
        <v>704</v>
      </c>
      <c r="B177" s="2" t="s">
        <v>862</v>
      </c>
      <c r="C177" s="1" t="s">
        <v>863</v>
      </c>
      <c r="D177" s="3" t="s">
        <v>17</v>
      </c>
      <c r="E177" s="3" t="s">
        <v>18</v>
      </c>
      <c r="F177" s="3" t="s">
        <v>19</v>
      </c>
      <c r="G177" s="3" t="s">
        <v>20</v>
      </c>
      <c r="H177" s="4" t="s">
        <v>20</v>
      </c>
      <c r="I177" s="4" t="s">
        <v>864</v>
      </c>
      <c r="J177" s="4" t="s">
        <v>865</v>
      </c>
      <c r="K177" s="4" t="s">
        <v>866</v>
      </c>
      <c r="L177" s="4" t="s">
        <v>641</v>
      </c>
      <c r="M177" s="3" t="str">
        <f t="shared" si="0"/>
        <v>Outstanding</v>
      </c>
      <c r="N177" s="11" t="s">
        <v>20</v>
      </c>
    </row>
    <row r="178" spans="1:14" ht="60" customHeight="1" x14ac:dyDescent="0.35">
      <c r="A178" s="9" t="s">
        <v>867</v>
      </c>
      <c r="B178" s="2" t="s">
        <v>868</v>
      </c>
      <c r="C178" s="1" t="s">
        <v>767</v>
      </c>
      <c r="D178" s="3" t="s">
        <v>17</v>
      </c>
      <c r="E178" s="3" t="s">
        <v>18</v>
      </c>
      <c r="F178" s="3" t="s">
        <v>19</v>
      </c>
      <c r="G178" s="3" t="s">
        <v>20</v>
      </c>
      <c r="H178" s="4" t="s">
        <v>20</v>
      </c>
      <c r="I178" s="4" t="s">
        <v>869</v>
      </c>
      <c r="J178" s="4" t="s">
        <v>870</v>
      </c>
      <c r="K178" s="4" t="s">
        <v>871</v>
      </c>
      <c r="L178" s="4" t="s">
        <v>687</v>
      </c>
      <c r="M178" s="3" t="str">
        <f t="shared" si="0"/>
        <v>Outstanding</v>
      </c>
      <c r="N178" s="11" t="s">
        <v>20</v>
      </c>
    </row>
    <row r="179" spans="1:14" ht="60" customHeight="1" x14ac:dyDescent="0.35">
      <c r="A179" s="9" t="s">
        <v>867</v>
      </c>
      <c r="B179" s="2" t="s">
        <v>872</v>
      </c>
      <c r="C179" s="1" t="s">
        <v>797</v>
      </c>
      <c r="D179" s="3" t="s">
        <v>17</v>
      </c>
      <c r="E179" s="3" t="s">
        <v>18</v>
      </c>
      <c r="F179" s="3" t="s">
        <v>19</v>
      </c>
      <c r="G179" s="3" t="s">
        <v>20</v>
      </c>
      <c r="H179" s="4" t="s">
        <v>20</v>
      </c>
      <c r="I179" s="4" t="s">
        <v>873</v>
      </c>
      <c r="J179" s="4" t="s">
        <v>799</v>
      </c>
      <c r="K179" s="4" t="s">
        <v>874</v>
      </c>
      <c r="L179" s="4" t="s">
        <v>641</v>
      </c>
      <c r="M179" s="3" t="str">
        <f t="shared" si="0"/>
        <v>Outstanding</v>
      </c>
      <c r="N179" s="11" t="s">
        <v>20</v>
      </c>
    </row>
    <row r="180" spans="1:14" ht="60" customHeight="1" x14ac:dyDescent="0.35">
      <c r="A180" s="9" t="s">
        <v>867</v>
      </c>
      <c r="B180" s="2" t="s">
        <v>875</v>
      </c>
      <c r="C180" s="1" t="s">
        <v>876</v>
      </c>
      <c r="D180" s="3" t="s">
        <v>17</v>
      </c>
      <c r="E180" s="3" t="s">
        <v>18</v>
      </c>
      <c r="F180" s="3" t="s">
        <v>19</v>
      </c>
      <c r="G180" s="3" t="s">
        <v>20</v>
      </c>
      <c r="H180" s="4" t="s">
        <v>20</v>
      </c>
      <c r="I180" s="4" t="s">
        <v>877</v>
      </c>
      <c r="J180" s="4" t="s">
        <v>878</v>
      </c>
      <c r="K180" s="4" t="s">
        <v>879</v>
      </c>
      <c r="L180" s="4" t="s">
        <v>641</v>
      </c>
      <c r="M180" s="3" t="str">
        <f t="shared" si="0"/>
        <v>Outstanding</v>
      </c>
      <c r="N180" s="11" t="s">
        <v>20</v>
      </c>
    </row>
    <row r="181" spans="1:14" ht="60" customHeight="1" x14ac:dyDescent="0.35">
      <c r="A181" s="9" t="s">
        <v>880</v>
      </c>
      <c r="B181" s="2" t="s">
        <v>881</v>
      </c>
      <c r="C181" s="1" t="s">
        <v>767</v>
      </c>
      <c r="D181" s="3" t="s">
        <v>17</v>
      </c>
      <c r="E181" s="3" t="s">
        <v>18</v>
      </c>
      <c r="F181" s="3" t="s">
        <v>19</v>
      </c>
      <c r="G181" s="3" t="s">
        <v>20</v>
      </c>
      <c r="H181" s="4" t="s">
        <v>20</v>
      </c>
      <c r="I181" s="4" t="s">
        <v>882</v>
      </c>
      <c r="J181" s="4" t="s">
        <v>870</v>
      </c>
      <c r="K181" s="4" t="s">
        <v>883</v>
      </c>
      <c r="L181" s="4" t="s">
        <v>687</v>
      </c>
      <c r="M181" s="3" t="str">
        <f t="shared" si="0"/>
        <v>Outstanding</v>
      </c>
      <c r="N181" s="11" t="s">
        <v>20</v>
      </c>
    </row>
    <row r="182" spans="1:14" ht="60" customHeight="1" x14ac:dyDescent="0.35">
      <c r="A182" s="9" t="s">
        <v>880</v>
      </c>
      <c r="B182" s="2" t="s">
        <v>884</v>
      </c>
      <c r="C182" s="1" t="s">
        <v>802</v>
      </c>
      <c r="D182" s="3" t="s">
        <v>17</v>
      </c>
      <c r="E182" s="3" t="s">
        <v>18</v>
      </c>
      <c r="F182" s="3" t="s">
        <v>19</v>
      </c>
      <c r="G182" s="3" t="s">
        <v>20</v>
      </c>
      <c r="H182" s="4" t="s">
        <v>20</v>
      </c>
      <c r="I182" s="4" t="s">
        <v>885</v>
      </c>
      <c r="J182" s="4" t="s">
        <v>878</v>
      </c>
      <c r="K182" s="4" t="s">
        <v>886</v>
      </c>
      <c r="L182" s="4" t="s">
        <v>641</v>
      </c>
      <c r="M182" s="3" t="str">
        <f t="shared" si="0"/>
        <v>Outstanding</v>
      </c>
      <c r="N182" s="11" t="s">
        <v>20</v>
      </c>
    </row>
    <row r="183" spans="1:14" ht="60" customHeight="1" x14ac:dyDescent="0.35">
      <c r="A183" s="9" t="s">
        <v>887</v>
      </c>
      <c r="B183" s="2" t="s">
        <v>888</v>
      </c>
      <c r="C183" s="1" t="s">
        <v>848</v>
      </c>
      <c r="D183" s="3" t="s">
        <v>17</v>
      </c>
      <c r="E183" s="3" t="s">
        <v>18</v>
      </c>
      <c r="F183" s="3" t="s">
        <v>19</v>
      </c>
      <c r="G183" s="3" t="s">
        <v>20</v>
      </c>
      <c r="H183" s="4" t="s">
        <v>20</v>
      </c>
      <c r="I183" s="4" t="s">
        <v>889</v>
      </c>
      <c r="J183" s="4" t="s">
        <v>850</v>
      </c>
      <c r="K183" s="4" t="s">
        <v>890</v>
      </c>
      <c r="L183" s="4" t="s">
        <v>647</v>
      </c>
      <c r="M183" s="3" t="str">
        <f t="shared" si="0"/>
        <v>Outstanding</v>
      </c>
      <c r="N183" s="11" t="s">
        <v>20</v>
      </c>
    </row>
    <row r="184" spans="1:14" ht="60" customHeight="1" x14ac:dyDescent="0.35">
      <c r="A184" s="9" t="s">
        <v>891</v>
      </c>
      <c r="B184" s="2" t="s">
        <v>892</v>
      </c>
      <c r="C184" s="1" t="s">
        <v>802</v>
      </c>
      <c r="D184" s="3" t="s">
        <v>17</v>
      </c>
      <c r="E184" s="3" t="s">
        <v>18</v>
      </c>
      <c r="F184" s="3" t="s">
        <v>19</v>
      </c>
      <c r="G184" s="3" t="s">
        <v>20</v>
      </c>
      <c r="H184" s="4" t="s">
        <v>20</v>
      </c>
      <c r="I184" s="4" t="s">
        <v>893</v>
      </c>
      <c r="J184" s="4" t="s">
        <v>894</v>
      </c>
      <c r="K184" s="4" t="s">
        <v>895</v>
      </c>
      <c r="L184" s="4" t="s">
        <v>641</v>
      </c>
      <c r="M184" s="3" t="str">
        <f t="shared" si="0"/>
        <v>Outstanding</v>
      </c>
      <c r="N184" s="11" t="s">
        <v>20</v>
      </c>
    </row>
    <row r="185" spans="1:14" ht="60" customHeight="1" x14ac:dyDescent="0.35">
      <c r="A185" s="9" t="s">
        <v>896</v>
      </c>
      <c r="B185" s="2" t="s">
        <v>897</v>
      </c>
      <c r="C185" s="1" t="s">
        <v>802</v>
      </c>
      <c r="D185" s="3" t="s">
        <v>17</v>
      </c>
      <c r="E185" s="3" t="s">
        <v>18</v>
      </c>
      <c r="F185" s="3" t="s">
        <v>19</v>
      </c>
      <c r="G185" s="3" t="s">
        <v>20</v>
      </c>
      <c r="H185" s="4" t="s">
        <v>20</v>
      </c>
      <c r="I185" s="4" t="s">
        <v>898</v>
      </c>
      <c r="J185" s="4" t="s">
        <v>894</v>
      </c>
      <c r="K185" s="4" t="s">
        <v>899</v>
      </c>
      <c r="L185" s="4" t="s">
        <v>641</v>
      </c>
      <c r="M185" s="3" t="str">
        <f t="shared" si="0"/>
        <v>Outstanding</v>
      </c>
      <c r="N185" s="11" t="s">
        <v>20</v>
      </c>
    </row>
    <row r="186" spans="1:14" ht="60" customHeight="1" x14ac:dyDescent="0.35">
      <c r="A186" s="9" t="s">
        <v>900</v>
      </c>
      <c r="B186" s="2" t="s">
        <v>901</v>
      </c>
      <c r="C186" s="1" t="s">
        <v>802</v>
      </c>
      <c r="D186" s="3" t="s">
        <v>17</v>
      </c>
      <c r="E186" s="3" t="s">
        <v>18</v>
      </c>
      <c r="F186" s="3" t="s">
        <v>19</v>
      </c>
      <c r="G186" s="3" t="s">
        <v>20</v>
      </c>
      <c r="H186" s="4" t="s">
        <v>20</v>
      </c>
      <c r="I186" s="4" t="s">
        <v>902</v>
      </c>
      <c r="J186" s="4" t="s">
        <v>894</v>
      </c>
      <c r="K186" s="4" t="s">
        <v>903</v>
      </c>
      <c r="L186" s="4" t="s">
        <v>641</v>
      </c>
      <c r="M186" s="3" t="str">
        <f t="shared" si="0"/>
        <v>Outstanding</v>
      </c>
      <c r="N186" s="11" t="s">
        <v>20</v>
      </c>
    </row>
    <row r="187" spans="1:14" ht="60" customHeight="1" x14ac:dyDescent="0.35">
      <c r="A187" s="9" t="s">
        <v>900</v>
      </c>
      <c r="B187" s="2" t="s">
        <v>904</v>
      </c>
      <c r="C187" s="1" t="s">
        <v>905</v>
      </c>
      <c r="D187" s="3" t="s">
        <v>17</v>
      </c>
      <c r="E187" s="3" t="s">
        <v>18</v>
      </c>
      <c r="F187" s="3" t="s">
        <v>19</v>
      </c>
      <c r="G187" s="3" t="s">
        <v>20</v>
      </c>
      <c r="H187" s="4" t="s">
        <v>20</v>
      </c>
      <c r="I187" s="4" t="s">
        <v>906</v>
      </c>
      <c r="J187" s="4" t="s">
        <v>850</v>
      </c>
      <c r="K187" s="4" t="s">
        <v>907</v>
      </c>
      <c r="L187" s="4" t="s">
        <v>647</v>
      </c>
      <c r="M187" s="3" t="str">
        <f t="shared" si="0"/>
        <v>Outstanding</v>
      </c>
      <c r="N187" s="11" t="s">
        <v>20</v>
      </c>
    </row>
    <row r="188" spans="1:14" ht="60" customHeight="1" x14ac:dyDescent="0.35">
      <c r="A188" s="9" t="s">
        <v>908</v>
      </c>
      <c r="B188" s="2" t="s">
        <v>909</v>
      </c>
      <c r="C188" s="1" t="s">
        <v>802</v>
      </c>
      <c r="D188" s="3" t="s">
        <v>17</v>
      </c>
      <c r="E188" s="3" t="s">
        <v>18</v>
      </c>
      <c r="F188" s="3" t="s">
        <v>19</v>
      </c>
      <c r="G188" s="3" t="s">
        <v>20</v>
      </c>
      <c r="H188" s="4" t="s">
        <v>20</v>
      </c>
      <c r="I188" s="4" t="s">
        <v>910</v>
      </c>
      <c r="J188" s="4" t="s">
        <v>894</v>
      </c>
      <c r="K188" s="4" t="s">
        <v>911</v>
      </c>
      <c r="L188" s="4" t="s">
        <v>641</v>
      </c>
      <c r="M188" s="3" t="str">
        <f t="shared" si="0"/>
        <v>Outstanding</v>
      </c>
      <c r="N188" s="11" t="s">
        <v>20</v>
      </c>
    </row>
    <row r="189" spans="1:14" ht="60" customHeight="1" x14ac:dyDescent="0.35">
      <c r="A189" s="9" t="s">
        <v>912</v>
      </c>
      <c r="B189" s="2" t="s">
        <v>913</v>
      </c>
      <c r="C189" s="1" t="s">
        <v>706</v>
      </c>
      <c r="D189" s="3" t="s">
        <v>17</v>
      </c>
      <c r="E189" s="3" t="s">
        <v>18</v>
      </c>
      <c r="F189" s="3" t="s">
        <v>19</v>
      </c>
      <c r="G189" s="3" t="s">
        <v>20</v>
      </c>
      <c r="H189" s="4" t="s">
        <v>20</v>
      </c>
      <c r="I189" s="4" t="s">
        <v>914</v>
      </c>
      <c r="J189" s="4" t="s">
        <v>708</v>
      </c>
      <c r="K189" s="4" t="s">
        <v>915</v>
      </c>
      <c r="L189" s="4" t="s">
        <v>641</v>
      </c>
      <c r="M189" s="3" t="str">
        <f t="shared" si="0"/>
        <v>Outstanding</v>
      </c>
      <c r="N189" s="11" t="s">
        <v>20</v>
      </c>
    </row>
    <row r="190" spans="1:14" ht="60" customHeight="1" x14ac:dyDescent="0.35">
      <c r="A190" s="9" t="s">
        <v>912</v>
      </c>
      <c r="B190" s="2" t="s">
        <v>916</v>
      </c>
      <c r="C190" s="1" t="s">
        <v>917</v>
      </c>
      <c r="D190" s="3" t="s">
        <v>17</v>
      </c>
      <c r="E190" s="3" t="s">
        <v>18</v>
      </c>
      <c r="F190" s="3" t="s">
        <v>19</v>
      </c>
      <c r="G190" s="3" t="s">
        <v>20</v>
      </c>
      <c r="H190" s="4" t="s">
        <v>20</v>
      </c>
      <c r="I190" s="4" t="s">
        <v>918</v>
      </c>
      <c r="J190" s="4" t="s">
        <v>919</v>
      </c>
      <c r="K190" s="4" t="s">
        <v>920</v>
      </c>
      <c r="L190" s="4" t="s">
        <v>641</v>
      </c>
      <c r="M190" s="3" t="str">
        <f t="shared" si="0"/>
        <v>Outstanding</v>
      </c>
      <c r="N190" s="11" t="s">
        <v>20</v>
      </c>
    </row>
    <row r="191" spans="1:14" ht="60" customHeight="1" x14ac:dyDescent="0.35">
      <c r="A191" s="9" t="s">
        <v>912</v>
      </c>
      <c r="B191" s="2" t="s">
        <v>921</v>
      </c>
      <c r="C191" s="1" t="s">
        <v>922</v>
      </c>
      <c r="D191" s="3" t="s">
        <v>17</v>
      </c>
      <c r="E191" s="3" t="s">
        <v>18</v>
      </c>
      <c r="F191" s="3" t="s">
        <v>19</v>
      </c>
      <c r="G191" s="3" t="s">
        <v>20</v>
      </c>
      <c r="H191" s="4" t="s">
        <v>20</v>
      </c>
      <c r="I191" s="4" t="s">
        <v>923</v>
      </c>
      <c r="J191" s="4" t="s">
        <v>924</v>
      </c>
      <c r="K191" s="4" t="s">
        <v>925</v>
      </c>
      <c r="L191" s="4" t="s">
        <v>641</v>
      </c>
      <c r="M191" s="3" t="str">
        <f t="shared" si="0"/>
        <v>Outstanding</v>
      </c>
      <c r="N191" s="11" t="s">
        <v>20</v>
      </c>
    </row>
    <row r="192" spans="1:14" ht="60" customHeight="1" x14ac:dyDescent="0.35">
      <c r="A192" s="9" t="s">
        <v>912</v>
      </c>
      <c r="B192" s="2" t="s">
        <v>926</v>
      </c>
      <c r="C192" s="1" t="s">
        <v>711</v>
      </c>
      <c r="D192" s="3" t="s">
        <v>17</v>
      </c>
      <c r="E192" s="3" t="s">
        <v>18</v>
      </c>
      <c r="F192" s="3" t="s">
        <v>19</v>
      </c>
      <c r="G192" s="3" t="s">
        <v>20</v>
      </c>
      <c r="H192" s="4" t="s">
        <v>20</v>
      </c>
      <c r="I192" s="4" t="s">
        <v>927</v>
      </c>
      <c r="J192" s="4" t="s">
        <v>928</v>
      </c>
      <c r="K192" s="4" t="s">
        <v>929</v>
      </c>
      <c r="L192" s="4" t="s">
        <v>641</v>
      </c>
      <c r="M192" s="3" t="str">
        <f t="shared" si="0"/>
        <v>Outstanding</v>
      </c>
      <c r="N192" s="11" t="s">
        <v>20</v>
      </c>
    </row>
    <row r="193" spans="1:14" ht="60" customHeight="1" x14ac:dyDescent="0.35">
      <c r="A193" s="9" t="s">
        <v>912</v>
      </c>
      <c r="B193" s="2" t="s">
        <v>930</v>
      </c>
      <c r="C193" s="1" t="s">
        <v>716</v>
      </c>
      <c r="D193" s="3" t="s">
        <v>17</v>
      </c>
      <c r="E193" s="3" t="s">
        <v>18</v>
      </c>
      <c r="F193" s="3" t="s">
        <v>19</v>
      </c>
      <c r="G193" s="3" t="s">
        <v>20</v>
      </c>
      <c r="H193" s="4" t="s">
        <v>20</v>
      </c>
      <c r="I193" s="4" t="s">
        <v>931</v>
      </c>
      <c r="J193" s="4" t="s">
        <v>932</v>
      </c>
      <c r="K193" s="4" t="s">
        <v>933</v>
      </c>
      <c r="L193" s="4" t="s">
        <v>641</v>
      </c>
      <c r="M193" s="3" t="str">
        <f t="shared" si="0"/>
        <v>Outstanding</v>
      </c>
      <c r="N193" s="11" t="s">
        <v>20</v>
      </c>
    </row>
    <row r="194" spans="1:14" ht="60" customHeight="1" x14ac:dyDescent="0.35">
      <c r="A194" s="9" t="s">
        <v>912</v>
      </c>
      <c r="B194" s="2" t="s">
        <v>934</v>
      </c>
      <c r="C194" s="1" t="s">
        <v>935</v>
      </c>
      <c r="D194" s="3" t="s">
        <v>17</v>
      </c>
      <c r="E194" s="3" t="s">
        <v>18</v>
      </c>
      <c r="F194" s="3" t="s">
        <v>19</v>
      </c>
      <c r="G194" s="3" t="s">
        <v>20</v>
      </c>
      <c r="H194" s="4" t="s">
        <v>20</v>
      </c>
      <c r="I194" s="4" t="s">
        <v>936</v>
      </c>
      <c r="J194" s="4" t="s">
        <v>937</v>
      </c>
      <c r="K194" s="4" t="s">
        <v>938</v>
      </c>
      <c r="L194" s="4" t="s">
        <v>641</v>
      </c>
      <c r="M194" s="3" t="str">
        <f t="shared" si="0"/>
        <v>Outstanding</v>
      </c>
      <c r="N194" s="11" t="s">
        <v>20</v>
      </c>
    </row>
    <row r="195" spans="1:14" ht="60" customHeight="1" x14ac:dyDescent="0.35">
      <c r="A195" s="9" t="s">
        <v>912</v>
      </c>
      <c r="B195" s="2" t="s">
        <v>939</v>
      </c>
      <c r="C195" s="1" t="s">
        <v>721</v>
      </c>
      <c r="D195" s="3" t="s">
        <v>17</v>
      </c>
      <c r="E195" s="3" t="s">
        <v>18</v>
      </c>
      <c r="F195" s="3" t="s">
        <v>19</v>
      </c>
      <c r="G195" s="3" t="s">
        <v>20</v>
      </c>
      <c r="H195" s="4" t="s">
        <v>20</v>
      </c>
      <c r="I195" s="4" t="s">
        <v>940</v>
      </c>
      <c r="J195" s="4" t="s">
        <v>723</v>
      </c>
      <c r="K195" s="4" t="s">
        <v>941</v>
      </c>
      <c r="L195" s="4" t="s">
        <v>647</v>
      </c>
      <c r="M195" s="3" t="str">
        <f t="shared" si="0"/>
        <v>Outstanding</v>
      </c>
      <c r="N195" s="11" t="s">
        <v>20</v>
      </c>
    </row>
    <row r="196" spans="1:14" ht="60" customHeight="1" x14ac:dyDescent="0.35">
      <c r="A196" s="9" t="s">
        <v>912</v>
      </c>
      <c r="B196" s="2" t="s">
        <v>942</v>
      </c>
      <c r="C196" s="1" t="s">
        <v>943</v>
      </c>
      <c r="D196" s="3" t="s">
        <v>17</v>
      </c>
      <c r="E196" s="3" t="s">
        <v>18</v>
      </c>
      <c r="F196" s="3" t="s">
        <v>19</v>
      </c>
      <c r="G196" s="3" t="s">
        <v>20</v>
      </c>
      <c r="H196" s="4" t="s">
        <v>20</v>
      </c>
      <c r="I196" s="4" t="s">
        <v>944</v>
      </c>
      <c r="J196" s="4" t="s">
        <v>945</v>
      </c>
      <c r="K196" s="4" t="s">
        <v>946</v>
      </c>
      <c r="L196" s="4" t="s">
        <v>641</v>
      </c>
      <c r="M196" s="3" t="str">
        <f t="shared" si="0"/>
        <v>Outstanding</v>
      </c>
      <c r="N196" s="11" t="s">
        <v>20</v>
      </c>
    </row>
    <row r="197" spans="1:14" ht="60" customHeight="1" x14ac:dyDescent="0.35">
      <c r="A197" s="9" t="s">
        <v>912</v>
      </c>
      <c r="B197" s="2" t="s">
        <v>947</v>
      </c>
      <c r="C197" s="1" t="s">
        <v>726</v>
      </c>
      <c r="D197" s="3" t="s">
        <v>17</v>
      </c>
      <c r="E197" s="3" t="s">
        <v>18</v>
      </c>
      <c r="F197" s="3" t="s">
        <v>19</v>
      </c>
      <c r="G197" s="3" t="s">
        <v>20</v>
      </c>
      <c r="H197" s="4" t="s">
        <v>20</v>
      </c>
      <c r="I197" s="4" t="s">
        <v>948</v>
      </c>
      <c r="J197" s="4" t="s">
        <v>728</v>
      </c>
      <c r="K197" s="4" t="s">
        <v>949</v>
      </c>
      <c r="L197" s="4" t="s">
        <v>598</v>
      </c>
      <c r="M197" s="3" t="str">
        <f t="shared" si="0"/>
        <v>Outstanding</v>
      </c>
      <c r="N197" s="11" t="s">
        <v>20</v>
      </c>
    </row>
    <row r="198" spans="1:14" ht="60" customHeight="1" x14ac:dyDescent="0.35">
      <c r="A198" s="9" t="s">
        <v>912</v>
      </c>
      <c r="B198" s="2" t="s">
        <v>950</v>
      </c>
      <c r="C198" s="1" t="s">
        <v>731</v>
      </c>
      <c r="D198" s="3" t="s">
        <v>17</v>
      </c>
      <c r="E198" s="3" t="s">
        <v>18</v>
      </c>
      <c r="F198" s="3" t="s">
        <v>19</v>
      </c>
      <c r="G198" s="3" t="s">
        <v>20</v>
      </c>
      <c r="H198" s="4" t="s">
        <v>20</v>
      </c>
      <c r="I198" s="4" t="s">
        <v>951</v>
      </c>
      <c r="J198" s="4" t="s">
        <v>733</v>
      </c>
      <c r="K198" s="4" t="s">
        <v>952</v>
      </c>
      <c r="L198" s="4" t="s">
        <v>735</v>
      </c>
      <c r="M198" s="3" t="str">
        <f t="shared" si="0"/>
        <v>Outstanding</v>
      </c>
      <c r="N198" s="11" t="s">
        <v>20</v>
      </c>
    </row>
    <row r="199" spans="1:14" ht="60" customHeight="1" x14ac:dyDescent="0.35">
      <c r="A199" s="9" t="s">
        <v>912</v>
      </c>
      <c r="B199" s="2" t="s">
        <v>953</v>
      </c>
      <c r="C199" s="1" t="s">
        <v>737</v>
      </c>
      <c r="D199" s="3" t="s">
        <v>17</v>
      </c>
      <c r="E199" s="3" t="s">
        <v>18</v>
      </c>
      <c r="F199" s="3" t="s">
        <v>19</v>
      </c>
      <c r="G199" s="3" t="s">
        <v>20</v>
      </c>
      <c r="H199" s="4" t="s">
        <v>20</v>
      </c>
      <c r="I199" s="4" t="s">
        <v>954</v>
      </c>
      <c r="J199" s="4" t="s">
        <v>739</v>
      </c>
      <c r="K199" s="4" t="s">
        <v>955</v>
      </c>
      <c r="L199" s="4" t="s">
        <v>647</v>
      </c>
      <c r="M199" s="3" t="str">
        <f t="shared" si="0"/>
        <v>Outstanding</v>
      </c>
      <c r="N199" s="11" t="s">
        <v>20</v>
      </c>
    </row>
    <row r="200" spans="1:14" ht="60" customHeight="1" x14ac:dyDescent="0.35">
      <c r="A200" s="9" t="s">
        <v>912</v>
      </c>
      <c r="B200" s="2" t="s">
        <v>956</v>
      </c>
      <c r="C200" s="1" t="s">
        <v>742</v>
      </c>
      <c r="D200" s="3" t="s">
        <v>17</v>
      </c>
      <c r="E200" s="3" t="s">
        <v>18</v>
      </c>
      <c r="F200" s="3" t="s">
        <v>19</v>
      </c>
      <c r="G200" s="3" t="s">
        <v>20</v>
      </c>
      <c r="H200" s="4" t="s">
        <v>20</v>
      </c>
      <c r="I200" s="4" t="s">
        <v>957</v>
      </c>
      <c r="J200" s="4" t="s">
        <v>744</v>
      </c>
      <c r="K200" s="4" t="s">
        <v>958</v>
      </c>
      <c r="L200" s="4" t="s">
        <v>641</v>
      </c>
      <c r="M200" s="3" t="str">
        <f t="shared" si="0"/>
        <v>Outstanding</v>
      </c>
      <c r="N200" s="11" t="s">
        <v>20</v>
      </c>
    </row>
    <row r="201" spans="1:14" ht="60" customHeight="1" x14ac:dyDescent="0.35">
      <c r="A201" s="9" t="s">
        <v>912</v>
      </c>
      <c r="B201" s="2" t="s">
        <v>959</v>
      </c>
      <c r="C201" s="1" t="s">
        <v>747</v>
      </c>
      <c r="D201" s="3" t="s">
        <v>17</v>
      </c>
      <c r="E201" s="3" t="s">
        <v>18</v>
      </c>
      <c r="F201" s="3" t="s">
        <v>19</v>
      </c>
      <c r="G201" s="3" t="s">
        <v>20</v>
      </c>
      <c r="H201" s="4" t="s">
        <v>20</v>
      </c>
      <c r="I201" s="4" t="s">
        <v>960</v>
      </c>
      <c r="J201" s="4" t="s">
        <v>749</v>
      </c>
      <c r="K201" s="4" t="s">
        <v>961</v>
      </c>
      <c r="L201" s="4" t="s">
        <v>647</v>
      </c>
      <c r="M201" s="3" t="str">
        <f t="shared" si="0"/>
        <v>Outstanding</v>
      </c>
      <c r="N201" s="11" t="s">
        <v>20</v>
      </c>
    </row>
    <row r="202" spans="1:14" ht="60" customHeight="1" x14ac:dyDescent="0.35">
      <c r="A202" s="9" t="s">
        <v>912</v>
      </c>
      <c r="B202" s="2" t="s">
        <v>962</v>
      </c>
      <c r="C202" s="1" t="s">
        <v>752</v>
      </c>
      <c r="D202" s="3" t="s">
        <v>17</v>
      </c>
      <c r="E202" s="3" t="s">
        <v>18</v>
      </c>
      <c r="F202" s="3" t="s">
        <v>19</v>
      </c>
      <c r="G202" s="3" t="s">
        <v>20</v>
      </c>
      <c r="H202" s="4" t="s">
        <v>20</v>
      </c>
      <c r="I202" s="4" t="s">
        <v>963</v>
      </c>
      <c r="J202" s="4" t="s">
        <v>754</v>
      </c>
      <c r="K202" s="4" t="s">
        <v>964</v>
      </c>
      <c r="L202" s="4" t="s">
        <v>647</v>
      </c>
      <c r="M202" s="3" t="str">
        <f t="shared" si="0"/>
        <v>Outstanding</v>
      </c>
      <c r="N202" s="11" t="s">
        <v>20</v>
      </c>
    </row>
    <row r="203" spans="1:14" ht="60" customHeight="1" x14ac:dyDescent="0.35">
      <c r="A203" s="9" t="s">
        <v>912</v>
      </c>
      <c r="B203" s="2" t="s">
        <v>965</v>
      </c>
      <c r="C203" s="1" t="s">
        <v>757</v>
      </c>
      <c r="D203" s="3" t="s">
        <v>17</v>
      </c>
      <c r="E203" s="3" t="s">
        <v>18</v>
      </c>
      <c r="F203" s="3" t="s">
        <v>19</v>
      </c>
      <c r="G203" s="3" t="s">
        <v>20</v>
      </c>
      <c r="H203" s="4" t="s">
        <v>20</v>
      </c>
      <c r="I203" s="4" t="s">
        <v>966</v>
      </c>
      <c r="J203" s="4" t="s">
        <v>759</v>
      </c>
      <c r="K203" s="4" t="s">
        <v>967</v>
      </c>
      <c r="L203" s="4" t="s">
        <v>687</v>
      </c>
      <c r="M203" s="3" t="str">
        <f t="shared" si="0"/>
        <v>Outstanding</v>
      </c>
      <c r="N203" s="11" t="s">
        <v>20</v>
      </c>
    </row>
    <row r="204" spans="1:14" ht="60" customHeight="1" x14ac:dyDescent="0.35">
      <c r="A204" s="9" t="s">
        <v>912</v>
      </c>
      <c r="B204" s="2" t="s">
        <v>968</v>
      </c>
      <c r="C204" s="1" t="s">
        <v>762</v>
      </c>
      <c r="D204" s="3" t="s">
        <v>17</v>
      </c>
      <c r="E204" s="3" t="s">
        <v>18</v>
      </c>
      <c r="F204" s="3" t="s">
        <v>19</v>
      </c>
      <c r="G204" s="3" t="s">
        <v>20</v>
      </c>
      <c r="H204" s="4" t="s">
        <v>20</v>
      </c>
      <c r="I204" s="4" t="s">
        <v>969</v>
      </c>
      <c r="J204" s="4" t="s">
        <v>764</v>
      </c>
      <c r="K204" s="4" t="s">
        <v>970</v>
      </c>
      <c r="L204" s="4" t="s">
        <v>641</v>
      </c>
      <c r="M204" s="3" t="str">
        <f t="shared" si="0"/>
        <v>Outstanding</v>
      </c>
      <c r="N204" s="11" t="s">
        <v>20</v>
      </c>
    </row>
    <row r="205" spans="1:14" ht="60" customHeight="1" x14ac:dyDescent="0.35">
      <c r="A205" s="9" t="s">
        <v>912</v>
      </c>
      <c r="B205" s="2" t="s">
        <v>971</v>
      </c>
      <c r="C205" s="1" t="s">
        <v>767</v>
      </c>
      <c r="D205" s="3" t="s">
        <v>17</v>
      </c>
      <c r="E205" s="3" t="s">
        <v>18</v>
      </c>
      <c r="F205" s="3" t="s">
        <v>19</v>
      </c>
      <c r="G205" s="3" t="s">
        <v>20</v>
      </c>
      <c r="H205" s="4" t="s">
        <v>20</v>
      </c>
      <c r="I205" s="4" t="s">
        <v>972</v>
      </c>
      <c r="J205" s="4" t="s">
        <v>769</v>
      </c>
      <c r="K205" s="4" t="s">
        <v>973</v>
      </c>
      <c r="L205" s="4" t="s">
        <v>687</v>
      </c>
      <c r="M205" s="3" t="str">
        <f t="shared" si="0"/>
        <v>Outstanding</v>
      </c>
      <c r="N205" s="11" t="s">
        <v>20</v>
      </c>
    </row>
    <row r="206" spans="1:14" ht="60" customHeight="1" x14ac:dyDescent="0.35">
      <c r="A206" s="9" t="s">
        <v>912</v>
      </c>
      <c r="B206" s="2" t="s">
        <v>974</v>
      </c>
      <c r="C206" s="1" t="s">
        <v>772</v>
      </c>
      <c r="D206" s="3" t="s">
        <v>17</v>
      </c>
      <c r="E206" s="3" t="s">
        <v>18</v>
      </c>
      <c r="F206" s="3" t="s">
        <v>19</v>
      </c>
      <c r="G206" s="3" t="s">
        <v>20</v>
      </c>
      <c r="H206" s="4" t="s">
        <v>20</v>
      </c>
      <c r="I206" s="4" t="s">
        <v>975</v>
      </c>
      <c r="J206" s="4" t="s">
        <v>976</v>
      </c>
      <c r="K206" s="4" t="s">
        <v>977</v>
      </c>
      <c r="L206" s="4" t="s">
        <v>641</v>
      </c>
      <c r="M206" s="3" t="str">
        <f t="shared" si="0"/>
        <v>Outstanding</v>
      </c>
      <c r="N206" s="11" t="s">
        <v>20</v>
      </c>
    </row>
    <row r="207" spans="1:14" ht="60" customHeight="1" x14ac:dyDescent="0.35">
      <c r="A207" s="9" t="s">
        <v>912</v>
      </c>
      <c r="B207" s="2" t="s">
        <v>978</v>
      </c>
      <c r="C207" s="1" t="s">
        <v>777</v>
      </c>
      <c r="D207" s="3" t="s">
        <v>17</v>
      </c>
      <c r="E207" s="3" t="s">
        <v>18</v>
      </c>
      <c r="F207" s="3" t="s">
        <v>19</v>
      </c>
      <c r="G207" s="3" t="s">
        <v>20</v>
      </c>
      <c r="H207" s="4" t="s">
        <v>20</v>
      </c>
      <c r="I207" s="4" t="s">
        <v>979</v>
      </c>
      <c r="J207" s="4" t="s">
        <v>779</v>
      </c>
      <c r="K207" s="4" t="s">
        <v>980</v>
      </c>
      <c r="L207" s="4" t="s">
        <v>641</v>
      </c>
      <c r="M207" s="3" t="str">
        <f t="shared" si="0"/>
        <v>Outstanding</v>
      </c>
      <c r="N207" s="11" t="s">
        <v>20</v>
      </c>
    </row>
    <row r="208" spans="1:14" ht="60" customHeight="1" x14ac:dyDescent="0.35">
      <c r="A208" s="9" t="s">
        <v>912</v>
      </c>
      <c r="B208" s="2" t="s">
        <v>981</v>
      </c>
      <c r="C208" s="1" t="s">
        <v>782</v>
      </c>
      <c r="D208" s="3" t="s">
        <v>17</v>
      </c>
      <c r="E208" s="3" t="s">
        <v>18</v>
      </c>
      <c r="F208" s="3" t="s">
        <v>19</v>
      </c>
      <c r="G208" s="3" t="s">
        <v>20</v>
      </c>
      <c r="H208" s="4" t="s">
        <v>20</v>
      </c>
      <c r="I208" s="4" t="s">
        <v>982</v>
      </c>
      <c r="J208" s="4" t="s">
        <v>784</v>
      </c>
      <c r="K208" s="4" t="s">
        <v>983</v>
      </c>
      <c r="L208" s="4" t="s">
        <v>641</v>
      </c>
      <c r="M208" s="3" t="str">
        <f t="shared" si="0"/>
        <v>Outstanding</v>
      </c>
      <c r="N208" s="11" t="s">
        <v>20</v>
      </c>
    </row>
    <row r="209" spans="1:14" ht="60" customHeight="1" x14ac:dyDescent="0.35">
      <c r="A209" s="9" t="s">
        <v>912</v>
      </c>
      <c r="B209" s="2" t="s">
        <v>984</v>
      </c>
      <c r="C209" s="1" t="s">
        <v>787</v>
      </c>
      <c r="D209" s="3" t="s">
        <v>17</v>
      </c>
      <c r="E209" s="3" t="s">
        <v>18</v>
      </c>
      <c r="F209" s="3" t="s">
        <v>19</v>
      </c>
      <c r="G209" s="3" t="s">
        <v>20</v>
      </c>
      <c r="H209" s="4" t="s">
        <v>20</v>
      </c>
      <c r="I209" s="4" t="s">
        <v>985</v>
      </c>
      <c r="J209" s="4" t="s">
        <v>789</v>
      </c>
      <c r="K209" s="4" t="s">
        <v>986</v>
      </c>
      <c r="L209" s="4" t="s">
        <v>641</v>
      </c>
      <c r="M209" s="3" t="str">
        <f t="shared" si="0"/>
        <v>Outstanding</v>
      </c>
      <c r="N209" s="11" t="s">
        <v>20</v>
      </c>
    </row>
    <row r="210" spans="1:14" ht="60" customHeight="1" x14ac:dyDescent="0.35">
      <c r="A210" s="9" t="s">
        <v>912</v>
      </c>
      <c r="B210" s="2" t="s">
        <v>987</v>
      </c>
      <c r="C210" s="1" t="s">
        <v>792</v>
      </c>
      <c r="D210" s="3" t="s">
        <v>17</v>
      </c>
      <c r="E210" s="3" t="s">
        <v>18</v>
      </c>
      <c r="F210" s="3" t="s">
        <v>19</v>
      </c>
      <c r="G210" s="3" t="s">
        <v>20</v>
      </c>
      <c r="H210" s="4" t="s">
        <v>20</v>
      </c>
      <c r="I210" s="4" t="s">
        <v>988</v>
      </c>
      <c r="J210" s="4" t="s">
        <v>794</v>
      </c>
      <c r="K210" s="4" t="s">
        <v>989</v>
      </c>
      <c r="L210" s="4" t="s">
        <v>647</v>
      </c>
      <c r="M210" s="3" t="str">
        <f t="shared" si="0"/>
        <v>Outstanding</v>
      </c>
      <c r="N210" s="11" t="s">
        <v>20</v>
      </c>
    </row>
    <row r="211" spans="1:14" ht="60" customHeight="1" x14ac:dyDescent="0.35">
      <c r="A211" s="9" t="s">
        <v>912</v>
      </c>
      <c r="B211" s="2" t="s">
        <v>990</v>
      </c>
      <c r="C211" s="1" t="s">
        <v>797</v>
      </c>
      <c r="D211" s="3" t="s">
        <v>17</v>
      </c>
      <c r="E211" s="3" t="s">
        <v>18</v>
      </c>
      <c r="F211" s="3" t="s">
        <v>19</v>
      </c>
      <c r="G211" s="3" t="s">
        <v>20</v>
      </c>
      <c r="H211" s="4" t="s">
        <v>20</v>
      </c>
      <c r="I211" s="4" t="s">
        <v>991</v>
      </c>
      <c r="J211" s="4" t="s">
        <v>799</v>
      </c>
      <c r="K211" s="4" t="s">
        <v>992</v>
      </c>
      <c r="L211" s="4" t="s">
        <v>641</v>
      </c>
      <c r="M211" s="3" t="str">
        <f t="shared" si="0"/>
        <v>Outstanding</v>
      </c>
      <c r="N211" s="11" t="s">
        <v>20</v>
      </c>
    </row>
    <row r="212" spans="1:14" ht="60" customHeight="1" x14ac:dyDescent="0.35">
      <c r="A212" s="9" t="s">
        <v>912</v>
      </c>
      <c r="B212" s="2" t="s">
        <v>993</v>
      </c>
      <c r="C212" s="1" t="s">
        <v>802</v>
      </c>
      <c r="D212" s="3" t="s">
        <v>17</v>
      </c>
      <c r="E212" s="3" t="s">
        <v>18</v>
      </c>
      <c r="F212" s="3" t="s">
        <v>19</v>
      </c>
      <c r="G212" s="3" t="s">
        <v>20</v>
      </c>
      <c r="H212" s="4" t="s">
        <v>20</v>
      </c>
      <c r="I212" s="4" t="s">
        <v>994</v>
      </c>
      <c r="J212" s="4" t="s">
        <v>894</v>
      </c>
      <c r="K212" s="4" t="s">
        <v>995</v>
      </c>
      <c r="L212" s="4" t="s">
        <v>641</v>
      </c>
      <c r="M212" s="3" t="str">
        <f t="shared" si="0"/>
        <v>Outstanding</v>
      </c>
      <c r="N212" s="11" t="s">
        <v>20</v>
      </c>
    </row>
    <row r="213" spans="1:14" ht="60" customHeight="1" x14ac:dyDescent="0.35">
      <c r="A213" s="9" t="s">
        <v>912</v>
      </c>
      <c r="B213" s="2" t="s">
        <v>996</v>
      </c>
      <c r="C213" s="1" t="s">
        <v>807</v>
      </c>
      <c r="D213" s="3" t="s">
        <v>17</v>
      </c>
      <c r="E213" s="3" t="s">
        <v>18</v>
      </c>
      <c r="F213" s="3" t="s">
        <v>19</v>
      </c>
      <c r="G213" s="3" t="s">
        <v>20</v>
      </c>
      <c r="H213" s="4" t="s">
        <v>20</v>
      </c>
      <c r="I213" s="4" t="s">
        <v>997</v>
      </c>
      <c r="J213" s="4" t="s">
        <v>998</v>
      </c>
      <c r="K213" s="4" t="s">
        <v>999</v>
      </c>
      <c r="L213" s="4" t="s">
        <v>641</v>
      </c>
      <c r="M213" s="3" t="str">
        <f t="shared" si="0"/>
        <v>Outstanding</v>
      </c>
      <c r="N213" s="11" t="s">
        <v>20</v>
      </c>
    </row>
    <row r="214" spans="1:14" ht="60" customHeight="1" x14ac:dyDescent="0.35">
      <c r="A214" s="9" t="s">
        <v>912</v>
      </c>
      <c r="B214" s="2" t="s">
        <v>1000</v>
      </c>
      <c r="C214" s="1" t="s">
        <v>1001</v>
      </c>
      <c r="D214" s="3" t="s">
        <v>17</v>
      </c>
      <c r="E214" s="3" t="s">
        <v>18</v>
      </c>
      <c r="F214" s="3" t="s">
        <v>19</v>
      </c>
      <c r="G214" s="3" t="s">
        <v>20</v>
      </c>
      <c r="H214" s="4" t="s">
        <v>20</v>
      </c>
      <c r="I214" s="4" t="s">
        <v>1002</v>
      </c>
      <c r="J214" s="4" t="s">
        <v>1003</v>
      </c>
      <c r="K214" s="4" t="s">
        <v>1004</v>
      </c>
      <c r="L214" s="4" t="s">
        <v>641</v>
      </c>
      <c r="M214" s="3" t="str">
        <f t="shared" si="0"/>
        <v>Outstanding</v>
      </c>
      <c r="N214" s="11" t="s">
        <v>20</v>
      </c>
    </row>
    <row r="215" spans="1:14" ht="60" customHeight="1" x14ac:dyDescent="0.35">
      <c r="A215" s="9" t="s">
        <v>912</v>
      </c>
      <c r="B215" s="2" t="s">
        <v>1005</v>
      </c>
      <c r="C215" s="1" t="s">
        <v>817</v>
      </c>
      <c r="D215" s="3" t="s">
        <v>17</v>
      </c>
      <c r="E215" s="3" t="s">
        <v>18</v>
      </c>
      <c r="F215" s="3" t="s">
        <v>19</v>
      </c>
      <c r="G215" s="3" t="s">
        <v>20</v>
      </c>
      <c r="H215" s="4" t="s">
        <v>20</v>
      </c>
      <c r="I215" s="4" t="s">
        <v>1006</v>
      </c>
      <c r="J215" s="4" t="s">
        <v>1007</v>
      </c>
      <c r="K215" s="4" t="s">
        <v>1008</v>
      </c>
      <c r="L215" s="4" t="s">
        <v>641</v>
      </c>
      <c r="M215" s="3" t="str">
        <f t="shared" si="0"/>
        <v>Outstanding</v>
      </c>
      <c r="N215" s="11" t="s">
        <v>20</v>
      </c>
    </row>
    <row r="216" spans="1:14" ht="60" customHeight="1" x14ac:dyDescent="0.35">
      <c r="A216" s="9" t="s">
        <v>912</v>
      </c>
      <c r="B216" s="2" t="s">
        <v>1009</v>
      </c>
      <c r="C216" s="1" t="s">
        <v>822</v>
      </c>
      <c r="D216" s="3" t="s">
        <v>17</v>
      </c>
      <c r="E216" s="3" t="s">
        <v>18</v>
      </c>
      <c r="F216" s="3" t="s">
        <v>19</v>
      </c>
      <c r="G216" s="3" t="s">
        <v>20</v>
      </c>
      <c r="H216" s="4" t="s">
        <v>20</v>
      </c>
      <c r="I216" s="4" t="s">
        <v>1010</v>
      </c>
      <c r="J216" s="4" t="s">
        <v>1011</v>
      </c>
      <c r="K216" s="4" t="s">
        <v>1012</v>
      </c>
      <c r="L216" s="4" t="s">
        <v>641</v>
      </c>
      <c r="M216" s="3" t="str">
        <f t="shared" si="0"/>
        <v>Outstanding</v>
      </c>
      <c r="N216" s="11" t="s">
        <v>20</v>
      </c>
    </row>
    <row r="217" spans="1:14" ht="60" customHeight="1" x14ac:dyDescent="0.35">
      <c r="A217" s="9" t="s">
        <v>912</v>
      </c>
      <c r="B217" s="2" t="s">
        <v>1013</v>
      </c>
      <c r="C217" s="1" t="s">
        <v>827</v>
      </c>
      <c r="D217" s="3" t="s">
        <v>17</v>
      </c>
      <c r="E217" s="3" t="s">
        <v>18</v>
      </c>
      <c r="F217" s="3" t="s">
        <v>19</v>
      </c>
      <c r="G217" s="3" t="s">
        <v>20</v>
      </c>
      <c r="H217" s="4" t="s">
        <v>20</v>
      </c>
      <c r="I217" s="4" t="s">
        <v>1014</v>
      </c>
      <c r="J217" s="4" t="s">
        <v>1015</v>
      </c>
      <c r="K217" s="4" t="s">
        <v>1016</v>
      </c>
      <c r="L217" s="4" t="s">
        <v>641</v>
      </c>
      <c r="M217" s="3" t="str">
        <f t="shared" si="0"/>
        <v>Outstanding</v>
      </c>
      <c r="N217" s="11" t="s">
        <v>20</v>
      </c>
    </row>
    <row r="218" spans="1:14" ht="60" customHeight="1" x14ac:dyDescent="0.35">
      <c r="A218" s="9" t="s">
        <v>912</v>
      </c>
      <c r="B218" s="2" t="s">
        <v>1017</v>
      </c>
      <c r="C218" s="1" t="s">
        <v>1018</v>
      </c>
      <c r="D218" s="3" t="s">
        <v>17</v>
      </c>
      <c r="E218" s="3" t="s">
        <v>18</v>
      </c>
      <c r="F218" s="3" t="s">
        <v>19</v>
      </c>
      <c r="G218" s="3" t="s">
        <v>20</v>
      </c>
      <c r="H218" s="4" t="s">
        <v>20</v>
      </c>
      <c r="I218" s="4" t="s">
        <v>1019</v>
      </c>
      <c r="J218" s="4" t="s">
        <v>1020</v>
      </c>
      <c r="K218" s="4" t="s">
        <v>1021</v>
      </c>
      <c r="L218" s="4" t="s">
        <v>641</v>
      </c>
      <c r="M218" s="3" t="str">
        <f t="shared" si="0"/>
        <v>Outstanding</v>
      </c>
      <c r="N218" s="11" t="s">
        <v>20</v>
      </c>
    </row>
    <row r="219" spans="1:14" ht="60" customHeight="1" x14ac:dyDescent="0.35">
      <c r="A219" s="9" t="s">
        <v>912</v>
      </c>
      <c r="B219" s="2" t="s">
        <v>1022</v>
      </c>
      <c r="C219" s="1" t="s">
        <v>1023</v>
      </c>
      <c r="D219" s="3" t="s">
        <v>17</v>
      </c>
      <c r="E219" s="3" t="s">
        <v>18</v>
      </c>
      <c r="F219" s="3" t="s">
        <v>19</v>
      </c>
      <c r="G219" s="3" t="s">
        <v>20</v>
      </c>
      <c r="H219" s="4" t="s">
        <v>20</v>
      </c>
      <c r="I219" s="4" t="s">
        <v>1024</v>
      </c>
      <c r="J219" s="4" t="s">
        <v>1025</v>
      </c>
      <c r="K219" s="4" t="s">
        <v>1026</v>
      </c>
      <c r="L219" s="4" t="s">
        <v>641</v>
      </c>
      <c r="M219" s="3" t="str">
        <f t="shared" si="0"/>
        <v>Outstanding</v>
      </c>
      <c r="N219" s="11" t="s">
        <v>20</v>
      </c>
    </row>
    <row r="220" spans="1:14" ht="60" customHeight="1" x14ac:dyDescent="0.35">
      <c r="A220" s="9" t="s">
        <v>912</v>
      </c>
      <c r="B220" s="2" t="s">
        <v>1027</v>
      </c>
      <c r="C220" s="1" t="s">
        <v>1028</v>
      </c>
      <c r="D220" s="3" t="s">
        <v>17</v>
      </c>
      <c r="E220" s="3" t="s">
        <v>18</v>
      </c>
      <c r="F220" s="3" t="s">
        <v>19</v>
      </c>
      <c r="G220" s="3" t="s">
        <v>20</v>
      </c>
      <c r="H220" s="4" t="s">
        <v>20</v>
      </c>
      <c r="I220" s="4" t="s">
        <v>1029</v>
      </c>
      <c r="J220" s="4" t="s">
        <v>1030</v>
      </c>
      <c r="K220" s="4" t="s">
        <v>1031</v>
      </c>
      <c r="L220" s="4" t="s">
        <v>641</v>
      </c>
      <c r="M220" s="3" t="str">
        <f t="shared" si="0"/>
        <v>Outstanding</v>
      </c>
      <c r="N220" s="11" t="s">
        <v>20</v>
      </c>
    </row>
    <row r="221" spans="1:14" ht="60" customHeight="1" x14ac:dyDescent="0.35">
      <c r="A221" s="9" t="s">
        <v>912</v>
      </c>
      <c r="B221" s="2" t="s">
        <v>1032</v>
      </c>
      <c r="C221" s="1" t="s">
        <v>1033</v>
      </c>
      <c r="D221" s="3" t="s">
        <v>17</v>
      </c>
      <c r="E221" s="3" t="s">
        <v>18</v>
      </c>
      <c r="F221" s="3" t="s">
        <v>19</v>
      </c>
      <c r="G221" s="3" t="s">
        <v>20</v>
      </c>
      <c r="H221" s="4" t="s">
        <v>20</v>
      </c>
      <c r="I221" s="4" t="s">
        <v>1034</v>
      </c>
      <c r="J221" s="4" t="s">
        <v>834</v>
      </c>
      <c r="K221" s="4" t="s">
        <v>1035</v>
      </c>
      <c r="L221" s="4" t="s">
        <v>647</v>
      </c>
      <c r="M221" s="3" t="str">
        <f t="shared" si="0"/>
        <v>Outstanding</v>
      </c>
      <c r="N221" s="11" t="s">
        <v>20</v>
      </c>
    </row>
    <row r="222" spans="1:14" ht="60" customHeight="1" x14ac:dyDescent="0.35">
      <c r="A222" s="9" t="s">
        <v>912</v>
      </c>
      <c r="B222" s="2" t="s">
        <v>1036</v>
      </c>
      <c r="C222" s="1" t="s">
        <v>837</v>
      </c>
      <c r="D222" s="3" t="s">
        <v>17</v>
      </c>
      <c r="E222" s="3" t="s">
        <v>18</v>
      </c>
      <c r="F222" s="3" t="s">
        <v>19</v>
      </c>
      <c r="G222" s="3" t="s">
        <v>20</v>
      </c>
      <c r="H222" s="4" t="s">
        <v>20</v>
      </c>
      <c r="I222" s="4" t="s">
        <v>1037</v>
      </c>
      <c r="J222" s="4" t="s">
        <v>839</v>
      </c>
      <c r="K222" s="4" t="s">
        <v>1038</v>
      </c>
      <c r="L222" s="4" t="s">
        <v>598</v>
      </c>
      <c r="M222" s="3" t="str">
        <f t="shared" si="0"/>
        <v>Outstanding</v>
      </c>
      <c r="N222" s="11" t="s">
        <v>20</v>
      </c>
    </row>
    <row r="223" spans="1:14" ht="60" customHeight="1" x14ac:dyDescent="0.35">
      <c r="A223" s="9" t="s">
        <v>912</v>
      </c>
      <c r="B223" s="2" t="s">
        <v>1039</v>
      </c>
      <c r="C223" s="1" t="s">
        <v>842</v>
      </c>
      <c r="D223" s="3" t="s">
        <v>17</v>
      </c>
      <c r="E223" s="3" t="s">
        <v>18</v>
      </c>
      <c r="F223" s="3" t="s">
        <v>19</v>
      </c>
      <c r="G223" s="3" t="s">
        <v>20</v>
      </c>
      <c r="H223" s="4" t="s">
        <v>20</v>
      </c>
      <c r="I223" s="4" t="s">
        <v>1040</v>
      </c>
      <c r="J223" s="4" t="s">
        <v>844</v>
      </c>
      <c r="K223" s="4" t="s">
        <v>1041</v>
      </c>
      <c r="L223" s="4" t="s">
        <v>846</v>
      </c>
      <c r="M223" s="3" t="str">
        <f t="shared" si="0"/>
        <v>Outstanding</v>
      </c>
      <c r="N223" s="11" t="s">
        <v>20</v>
      </c>
    </row>
    <row r="224" spans="1:14" ht="60" customHeight="1" x14ac:dyDescent="0.35">
      <c r="A224" s="9" t="s">
        <v>912</v>
      </c>
      <c r="B224" s="2" t="s">
        <v>1042</v>
      </c>
      <c r="C224" s="1" t="s">
        <v>848</v>
      </c>
      <c r="D224" s="3" t="s">
        <v>17</v>
      </c>
      <c r="E224" s="3" t="s">
        <v>18</v>
      </c>
      <c r="F224" s="3" t="s">
        <v>19</v>
      </c>
      <c r="G224" s="3" t="s">
        <v>20</v>
      </c>
      <c r="H224" s="4" t="s">
        <v>20</v>
      </c>
      <c r="I224" s="4" t="s">
        <v>1043</v>
      </c>
      <c r="J224" s="4" t="s">
        <v>850</v>
      </c>
      <c r="K224" s="4" t="s">
        <v>1044</v>
      </c>
      <c r="L224" s="4" t="s">
        <v>647</v>
      </c>
      <c r="M224" s="3" t="str">
        <f t="shared" si="0"/>
        <v>Outstanding</v>
      </c>
      <c r="N224" s="11" t="s">
        <v>20</v>
      </c>
    </row>
    <row r="225" spans="1:14" ht="60" customHeight="1" x14ac:dyDescent="0.35">
      <c r="A225" s="9" t="s">
        <v>912</v>
      </c>
      <c r="B225" s="2" t="s">
        <v>1045</v>
      </c>
      <c r="C225" s="1" t="s">
        <v>853</v>
      </c>
      <c r="D225" s="3" t="s">
        <v>17</v>
      </c>
      <c r="E225" s="3" t="s">
        <v>18</v>
      </c>
      <c r="F225" s="3" t="s">
        <v>19</v>
      </c>
      <c r="G225" s="3" t="s">
        <v>20</v>
      </c>
      <c r="H225" s="4" t="s">
        <v>20</v>
      </c>
      <c r="I225" s="4" t="s">
        <v>1046</v>
      </c>
      <c r="J225" s="4" t="s">
        <v>855</v>
      </c>
      <c r="K225" s="4" t="s">
        <v>1047</v>
      </c>
      <c r="L225" s="4" t="s">
        <v>641</v>
      </c>
      <c r="M225" s="3" t="str">
        <f t="shared" si="0"/>
        <v>Outstanding</v>
      </c>
      <c r="N225" s="11" t="s">
        <v>20</v>
      </c>
    </row>
    <row r="226" spans="1:14" ht="60" customHeight="1" x14ac:dyDescent="0.35">
      <c r="A226" s="9" t="s">
        <v>912</v>
      </c>
      <c r="B226" s="2" t="s">
        <v>1048</v>
      </c>
      <c r="C226" s="1" t="s">
        <v>858</v>
      </c>
      <c r="D226" s="3" t="s">
        <v>17</v>
      </c>
      <c r="E226" s="3" t="s">
        <v>18</v>
      </c>
      <c r="F226" s="3" t="s">
        <v>19</v>
      </c>
      <c r="G226" s="3" t="s">
        <v>20</v>
      </c>
      <c r="H226" s="4" t="s">
        <v>20</v>
      </c>
      <c r="I226" s="4" t="s">
        <v>1049</v>
      </c>
      <c r="J226" s="4" t="s">
        <v>1050</v>
      </c>
      <c r="K226" s="4" t="s">
        <v>1051</v>
      </c>
      <c r="L226" s="4" t="s">
        <v>641</v>
      </c>
      <c r="M226" s="3" t="str">
        <f t="shared" si="0"/>
        <v>Outstanding</v>
      </c>
      <c r="N226" s="11" t="s">
        <v>20</v>
      </c>
    </row>
    <row r="227" spans="1:14" ht="60" customHeight="1" x14ac:dyDescent="0.35">
      <c r="A227" s="9" t="s">
        <v>912</v>
      </c>
      <c r="B227" s="2" t="s">
        <v>1052</v>
      </c>
      <c r="C227" s="1" t="s">
        <v>863</v>
      </c>
      <c r="D227" s="3" t="s">
        <v>17</v>
      </c>
      <c r="E227" s="3" t="s">
        <v>18</v>
      </c>
      <c r="F227" s="3" t="s">
        <v>19</v>
      </c>
      <c r="G227" s="3" t="s">
        <v>20</v>
      </c>
      <c r="H227" s="4" t="s">
        <v>20</v>
      </c>
      <c r="I227" s="4" t="s">
        <v>1053</v>
      </c>
      <c r="J227" s="4" t="s">
        <v>1054</v>
      </c>
      <c r="K227" s="4" t="s">
        <v>1055</v>
      </c>
      <c r="L227" s="4" t="s">
        <v>641</v>
      </c>
      <c r="M227" s="3" t="str">
        <f t="shared" si="0"/>
        <v>Outstanding</v>
      </c>
      <c r="N227" s="11" t="s">
        <v>20</v>
      </c>
    </row>
    <row r="228" spans="1:14" ht="60" customHeight="1" x14ac:dyDescent="0.35">
      <c r="A228" s="9" t="s">
        <v>1056</v>
      </c>
      <c r="B228" s="2" t="s">
        <v>1057</v>
      </c>
      <c r="C228" s="1" t="s">
        <v>767</v>
      </c>
      <c r="D228" s="3" t="s">
        <v>17</v>
      </c>
      <c r="E228" s="3" t="s">
        <v>18</v>
      </c>
      <c r="F228" s="3" t="s">
        <v>19</v>
      </c>
      <c r="G228" s="3" t="s">
        <v>20</v>
      </c>
      <c r="H228" s="4" t="s">
        <v>20</v>
      </c>
      <c r="I228" s="4" t="s">
        <v>1058</v>
      </c>
      <c r="J228" s="4" t="s">
        <v>870</v>
      </c>
      <c r="K228" s="4" t="s">
        <v>1059</v>
      </c>
      <c r="L228" s="4" t="s">
        <v>687</v>
      </c>
      <c r="M228" s="3" t="str">
        <f t="shared" si="0"/>
        <v>Outstanding</v>
      </c>
      <c r="N228" s="11" t="s">
        <v>20</v>
      </c>
    </row>
    <row r="229" spans="1:14" ht="60" customHeight="1" x14ac:dyDescent="0.35">
      <c r="A229" s="9" t="s">
        <v>1056</v>
      </c>
      <c r="B229" s="2" t="s">
        <v>1060</v>
      </c>
      <c r="C229" s="1" t="s">
        <v>797</v>
      </c>
      <c r="D229" s="3" t="s">
        <v>17</v>
      </c>
      <c r="E229" s="3" t="s">
        <v>18</v>
      </c>
      <c r="F229" s="3" t="s">
        <v>19</v>
      </c>
      <c r="G229" s="3" t="s">
        <v>20</v>
      </c>
      <c r="H229" s="4" t="s">
        <v>20</v>
      </c>
      <c r="I229" s="4" t="s">
        <v>1061</v>
      </c>
      <c r="J229" s="4" t="s">
        <v>1062</v>
      </c>
      <c r="K229" s="4" t="s">
        <v>1063</v>
      </c>
      <c r="L229" s="4" t="s">
        <v>641</v>
      </c>
      <c r="M229" s="3" t="str">
        <f t="shared" si="0"/>
        <v>Outstanding</v>
      </c>
      <c r="N229" s="11" t="s">
        <v>20</v>
      </c>
    </row>
    <row r="230" spans="1:14" ht="60" customHeight="1" x14ac:dyDescent="0.35">
      <c r="A230" s="9" t="s">
        <v>1056</v>
      </c>
      <c r="B230" s="2" t="s">
        <v>1064</v>
      </c>
      <c r="C230" s="1" t="s">
        <v>876</v>
      </c>
      <c r="D230" s="3" t="s">
        <v>17</v>
      </c>
      <c r="E230" s="3" t="s">
        <v>18</v>
      </c>
      <c r="F230" s="3" t="s">
        <v>19</v>
      </c>
      <c r="G230" s="3" t="s">
        <v>20</v>
      </c>
      <c r="H230" s="4" t="s">
        <v>20</v>
      </c>
      <c r="I230" s="4" t="s">
        <v>1065</v>
      </c>
      <c r="J230" s="4" t="s">
        <v>1066</v>
      </c>
      <c r="K230" s="4" t="s">
        <v>1067</v>
      </c>
      <c r="L230" s="4" t="s">
        <v>641</v>
      </c>
      <c r="M230" s="3" t="str">
        <f t="shared" si="0"/>
        <v>Outstanding</v>
      </c>
      <c r="N230" s="11" t="s">
        <v>20</v>
      </c>
    </row>
    <row r="231" spans="1:14" ht="60" customHeight="1" x14ac:dyDescent="0.35">
      <c r="A231" s="9" t="s">
        <v>1068</v>
      </c>
      <c r="B231" s="2" t="s">
        <v>1069</v>
      </c>
      <c r="C231" s="1" t="s">
        <v>1070</v>
      </c>
      <c r="D231" s="3" t="s">
        <v>17</v>
      </c>
      <c r="E231" s="3" t="s">
        <v>18</v>
      </c>
      <c r="F231" s="3" t="s">
        <v>19</v>
      </c>
      <c r="G231" s="3" t="s">
        <v>20</v>
      </c>
      <c r="H231" s="4" t="s">
        <v>20</v>
      </c>
      <c r="I231" s="4" t="s">
        <v>1071</v>
      </c>
      <c r="J231" s="4" t="s">
        <v>1072</v>
      </c>
      <c r="K231" s="4" t="s">
        <v>1073</v>
      </c>
      <c r="L231" s="4" t="s">
        <v>647</v>
      </c>
      <c r="M231" s="3" t="str">
        <f t="shared" si="0"/>
        <v>Outstanding</v>
      </c>
      <c r="N231" s="11" t="s">
        <v>20</v>
      </c>
    </row>
    <row r="232" spans="1:14" ht="60" customHeight="1" x14ac:dyDescent="0.35">
      <c r="A232" s="9" t="s">
        <v>1074</v>
      </c>
      <c r="B232" s="2" t="s">
        <v>1075</v>
      </c>
      <c r="C232" s="1" t="s">
        <v>1076</v>
      </c>
      <c r="D232" s="3" t="s">
        <v>17</v>
      </c>
      <c r="E232" s="3" t="s">
        <v>18</v>
      </c>
      <c r="F232" s="3" t="s">
        <v>19</v>
      </c>
      <c r="G232" s="3" t="s">
        <v>20</v>
      </c>
      <c r="H232" s="4" t="s">
        <v>20</v>
      </c>
      <c r="I232" s="4" t="s">
        <v>1077</v>
      </c>
      <c r="J232" s="4" t="s">
        <v>1078</v>
      </c>
      <c r="K232" s="4" t="s">
        <v>1079</v>
      </c>
      <c r="L232" s="4" t="s">
        <v>598</v>
      </c>
      <c r="M232" s="3" t="str">
        <f t="shared" si="0"/>
        <v>Outstanding</v>
      </c>
      <c r="N232" s="11" t="s">
        <v>20</v>
      </c>
    </row>
    <row r="233" spans="1:14" ht="60" customHeight="1" x14ac:dyDescent="0.35">
      <c r="A233" s="9" t="s">
        <v>1074</v>
      </c>
      <c r="B233" s="2" t="s">
        <v>1080</v>
      </c>
      <c r="C233" s="1" t="s">
        <v>1081</v>
      </c>
      <c r="D233" s="3" t="s">
        <v>17</v>
      </c>
      <c r="E233" s="3" t="s">
        <v>18</v>
      </c>
      <c r="F233" s="3" t="s">
        <v>19</v>
      </c>
      <c r="G233" s="3" t="s">
        <v>20</v>
      </c>
      <c r="H233" s="4" t="s">
        <v>20</v>
      </c>
      <c r="I233" s="4" t="s">
        <v>1082</v>
      </c>
      <c r="J233" s="4" t="s">
        <v>1083</v>
      </c>
      <c r="K233" s="4" t="s">
        <v>1084</v>
      </c>
      <c r="L233" s="4" t="s">
        <v>598</v>
      </c>
      <c r="M233" s="3" t="str">
        <f t="shared" si="0"/>
        <v>Outstanding</v>
      </c>
      <c r="N233" s="11" t="s">
        <v>20</v>
      </c>
    </row>
    <row r="234" spans="1:14" ht="60" customHeight="1" x14ac:dyDescent="0.35">
      <c r="A234" s="9" t="s">
        <v>1085</v>
      </c>
      <c r="B234" s="2" t="s">
        <v>1086</v>
      </c>
      <c r="C234" s="1" t="s">
        <v>1087</v>
      </c>
      <c r="D234" s="3" t="s">
        <v>17</v>
      </c>
      <c r="E234" s="3" t="s">
        <v>18</v>
      </c>
      <c r="F234" s="3" t="s">
        <v>19</v>
      </c>
      <c r="G234" s="3" t="s">
        <v>20</v>
      </c>
      <c r="H234" s="4" t="s">
        <v>20</v>
      </c>
      <c r="I234" s="4" t="s">
        <v>1088</v>
      </c>
      <c r="J234" s="4" t="s">
        <v>1089</v>
      </c>
      <c r="K234" s="4" t="s">
        <v>1090</v>
      </c>
      <c r="L234" s="4" t="s">
        <v>641</v>
      </c>
      <c r="M234" s="3" t="str">
        <f t="shared" si="0"/>
        <v>Outstanding</v>
      </c>
      <c r="N234" s="11" t="s">
        <v>20</v>
      </c>
    </row>
    <row r="235" spans="1:14" ht="60" customHeight="1" x14ac:dyDescent="0.35">
      <c r="A235" s="9" t="s">
        <v>1091</v>
      </c>
      <c r="B235" s="2" t="s">
        <v>1092</v>
      </c>
      <c r="C235" s="1" t="s">
        <v>1087</v>
      </c>
      <c r="D235" s="3" t="s">
        <v>17</v>
      </c>
      <c r="E235" s="3" t="s">
        <v>18</v>
      </c>
      <c r="F235" s="3" t="s">
        <v>19</v>
      </c>
      <c r="G235" s="3" t="s">
        <v>20</v>
      </c>
      <c r="H235" s="4" t="s">
        <v>20</v>
      </c>
      <c r="I235" s="4" t="s">
        <v>1093</v>
      </c>
      <c r="J235" s="4" t="s">
        <v>1094</v>
      </c>
      <c r="K235" s="4" t="s">
        <v>1095</v>
      </c>
      <c r="L235" s="4" t="s">
        <v>641</v>
      </c>
      <c r="M235" s="3" t="str">
        <f t="shared" si="0"/>
        <v>Outstanding</v>
      </c>
      <c r="N235" s="11" t="s">
        <v>20</v>
      </c>
    </row>
    <row r="236" spans="1:14" ht="60" customHeight="1" x14ac:dyDescent="0.35">
      <c r="A236" s="9" t="s">
        <v>1096</v>
      </c>
      <c r="B236" s="2" t="s">
        <v>1097</v>
      </c>
      <c r="C236" s="1" t="s">
        <v>1087</v>
      </c>
      <c r="D236" s="3" t="s">
        <v>17</v>
      </c>
      <c r="E236" s="3" t="s">
        <v>18</v>
      </c>
      <c r="F236" s="3" t="s">
        <v>19</v>
      </c>
      <c r="G236" s="3" t="s">
        <v>20</v>
      </c>
      <c r="H236" s="4" t="s">
        <v>20</v>
      </c>
      <c r="I236" s="4" t="s">
        <v>1098</v>
      </c>
      <c r="J236" s="4" t="s">
        <v>1099</v>
      </c>
      <c r="K236" s="4" t="s">
        <v>1100</v>
      </c>
      <c r="L236" s="4" t="s">
        <v>641</v>
      </c>
      <c r="M236" s="3" t="str">
        <f t="shared" si="0"/>
        <v>Outstanding</v>
      </c>
      <c r="N236" s="11" t="s">
        <v>20</v>
      </c>
    </row>
    <row r="237" spans="1:14" ht="60" customHeight="1" x14ac:dyDescent="0.35">
      <c r="A237" s="9" t="s">
        <v>1101</v>
      </c>
      <c r="B237" s="2" t="s">
        <v>1102</v>
      </c>
      <c r="C237" s="1" t="s">
        <v>1087</v>
      </c>
      <c r="D237" s="3" t="s">
        <v>17</v>
      </c>
      <c r="E237" s="3" t="s">
        <v>18</v>
      </c>
      <c r="F237" s="3" t="s">
        <v>19</v>
      </c>
      <c r="G237" s="3" t="s">
        <v>20</v>
      </c>
      <c r="H237" s="4" t="s">
        <v>20</v>
      </c>
      <c r="I237" s="4" t="s">
        <v>1103</v>
      </c>
      <c r="J237" s="4" t="s">
        <v>1104</v>
      </c>
      <c r="K237" s="4" t="s">
        <v>1105</v>
      </c>
      <c r="L237" s="4" t="s">
        <v>641</v>
      </c>
      <c r="M237" s="3" t="str">
        <f t="shared" si="0"/>
        <v>Outstanding</v>
      </c>
      <c r="N237" s="11" t="s">
        <v>20</v>
      </c>
    </row>
    <row r="238" spans="1:14" ht="60" customHeight="1" x14ac:dyDescent="0.35">
      <c r="A238" s="9" t="s">
        <v>1106</v>
      </c>
      <c r="B238" s="2" t="s">
        <v>1107</v>
      </c>
      <c r="C238" s="1" t="s">
        <v>1087</v>
      </c>
      <c r="D238" s="3" t="s">
        <v>17</v>
      </c>
      <c r="E238" s="3" t="s">
        <v>18</v>
      </c>
      <c r="F238" s="3" t="s">
        <v>19</v>
      </c>
      <c r="G238" s="3" t="s">
        <v>20</v>
      </c>
      <c r="H238" s="4" t="s">
        <v>20</v>
      </c>
      <c r="I238" s="4" t="s">
        <v>1108</v>
      </c>
      <c r="J238" s="4" t="s">
        <v>1109</v>
      </c>
      <c r="K238" s="4" t="s">
        <v>1110</v>
      </c>
      <c r="L238" s="4" t="s">
        <v>641</v>
      </c>
      <c r="M238" s="3" t="str">
        <f t="shared" si="0"/>
        <v>Outstanding</v>
      </c>
      <c r="N238" s="11" t="s">
        <v>20</v>
      </c>
    </row>
    <row r="239" spans="1:14" ht="60" customHeight="1" x14ac:dyDescent="0.35">
      <c r="A239" s="9" t="s">
        <v>1111</v>
      </c>
      <c r="B239" s="2" t="s">
        <v>1112</v>
      </c>
      <c r="C239" s="1" t="s">
        <v>1087</v>
      </c>
      <c r="D239" s="3" t="s">
        <v>17</v>
      </c>
      <c r="E239" s="3" t="s">
        <v>18</v>
      </c>
      <c r="F239" s="3" t="s">
        <v>19</v>
      </c>
      <c r="G239" s="3" t="s">
        <v>20</v>
      </c>
      <c r="H239" s="4" t="s">
        <v>20</v>
      </c>
      <c r="I239" s="4" t="s">
        <v>1113</v>
      </c>
      <c r="J239" s="4" t="s">
        <v>1114</v>
      </c>
      <c r="K239" s="4" t="s">
        <v>1115</v>
      </c>
      <c r="L239" s="4" t="s">
        <v>641</v>
      </c>
      <c r="M239" s="3" t="str">
        <f t="shared" si="0"/>
        <v>Outstanding</v>
      </c>
      <c r="N239" s="11" t="s">
        <v>20</v>
      </c>
    </row>
    <row r="240" spans="1:14" ht="60" customHeight="1" x14ac:dyDescent="0.35">
      <c r="A240" s="9" t="s">
        <v>1116</v>
      </c>
      <c r="B240" s="2" t="s">
        <v>1117</v>
      </c>
      <c r="C240" s="1" t="s">
        <v>1087</v>
      </c>
      <c r="D240" s="3" t="s">
        <v>17</v>
      </c>
      <c r="E240" s="3" t="s">
        <v>18</v>
      </c>
      <c r="F240" s="3" t="s">
        <v>19</v>
      </c>
      <c r="G240" s="3" t="s">
        <v>20</v>
      </c>
      <c r="H240" s="4" t="s">
        <v>20</v>
      </c>
      <c r="I240" s="4" t="s">
        <v>1118</v>
      </c>
      <c r="J240" s="4" t="s">
        <v>1119</v>
      </c>
      <c r="K240" s="4" t="s">
        <v>1120</v>
      </c>
      <c r="L240" s="4" t="s">
        <v>641</v>
      </c>
      <c r="M240" s="3" t="str">
        <f t="shared" si="0"/>
        <v>Outstanding</v>
      </c>
      <c r="N240" s="11" t="s">
        <v>20</v>
      </c>
    </row>
    <row r="241" spans="1:14" ht="60" customHeight="1" x14ac:dyDescent="0.35">
      <c r="A241" s="9" t="s">
        <v>1121</v>
      </c>
      <c r="B241" s="2" t="s">
        <v>1122</v>
      </c>
      <c r="C241" s="1" t="s">
        <v>1087</v>
      </c>
      <c r="D241" s="3" t="s">
        <v>17</v>
      </c>
      <c r="E241" s="3" t="s">
        <v>18</v>
      </c>
      <c r="F241" s="3" t="s">
        <v>19</v>
      </c>
      <c r="G241" s="3" t="s">
        <v>20</v>
      </c>
      <c r="H241" s="4" t="s">
        <v>20</v>
      </c>
      <c r="I241" s="4" t="s">
        <v>1123</v>
      </c>
      <c r="J241" s="4" t="s">
        <v>1124</v>
      </c>
      <c r="K241" s="4" t="s">
        <v>1125</v>
      </c>
      <c r="L241" s="4" t="s">
        <v>641</v>
      </c>
      <c r="M241" s="3" t="str">
        <f t="shared" si="0"/>
        <v>Outstanding</v>
      </c>
      <c r="N241" s="11" t="s">
        <v>20</v>
      </c>
    </row>
    <row r="242" spans="1:14" ht="60" customHeight="1" x14ac:dyDescent="0.35">
      <c r="A242" s="9" t="s">
        <v>1126</v>
      </c>
      <c r="B242" s="2" t="s">
        <v>1127</v>
      </c>
      <c r="C242" s="1" t="s">
        <v>1128</v>
      </c>
      <c r="D242" s="3" t="s">
        <v>17</v>
      </c>
      <c r="E242" s="3" t="s">
        <v>18</v>
      </c>
      <c r="F242" s="3" t="s">
        <v>19</v>
      </c>
      <c r="G242" s="3" t="s">
        <v>20</v>
      </c>
      <c r="H242" s="4" t="s">
        <v>20</v>
      </c>
      <c r="I242" s="4" t="s">
        <v>1129</v>
      </c>
      <c r="J242" s="4" t="s">
        <v>1130</v>
      </c>
      <c r="K242" s="4" t="s">
        <v>1131</v>
      </c>
      <c r="L242" s="4" t="s">
        <v>1132</v>
      </c>
      <c r="M242" s="3" t="str">
        <f t="shared" si="0"/>
        <v>Outstanding</v>
      </c>
      <c r="N242" s="11" t="s">
        <v>20</v>
      </c>
    </row>
    <row r="243" spans="1:14" ht="60" customHeight="1" x14ac:dyDescent="0.35">
      <c r="A243" s="9" t="s">
        <v>1133</v>
      </c>
      <c r="B243" s="2" t="s">
        <v>1134</v>
      </c>
      <c r="C243" s="1" t="s">
        <v>1135</v>
      </c>
      <c r="D243" s="3" t="s">
        <v>17</v>
      </c>
      <c r="E243" s="3" t="s">
        <v>18</v>
      </c>
      <c r="F243" s="3" t="s">
        <v>19</v>
      </c>
      <c r="G243" s="3" t="s">
        <v>20</v>
      </c>
      <c r="H243" s="4" t="s">
        <v>20</v>
      </c>
      <c r="I243" s="4" t="s">
        <v>1136</v>
      </c>
      <c r="J243" s="4" t="s">
        <v>1137</v>
      </c>
      <c r="K243" s="4" t="s">
        <v>1138</v>
      </c>
      <c r="L243" s="4" t="s">
        <v>489</v>
      </c>
      <c r="M243" s="3" t="str">
        <f t="shared" si="0"/>
        <v>Outstanding</v>
      </c>
      <c r="N243" s="11" t="s">
        <v>20</v>
      </c>
    </row>
    <row r="244" spans="1:14" ht="60" customHeight="1" x14ac:dyDescent="0.35">
      <c r="A244" s="9" t="s">
        <v>1133</v>
      </c>
      <c r="B244" s="2" t="s">
        <v>1139</v>
      </c>
      <c r="C244" s="1" t="s">
        <v>1140</v>
      </c>
      <c r="D244" s="3" t="s">
        <v>17</v>
      </c>
      <c r="E244" s="3" t="s">
        <v>18</v>
      </c>
      <c r="F244" s="3" t="s">
        <v>19</v>
      </c>
      <c r="G244" s="3" t="s">
        <v>20</v>
      </c>
      <c r="H244" s="4" t="s">
        <v>20</v>
      </c>
      <c r="I244" s="4" t="s">
        <v>1141</v>
      </c>
      <c r="J244" s="4" t="s">
        <v>1142</v>
      </c>
      <c r="K244" s="4" t="s">
        <v>1143</v>
      </c>
      <c r="L244" s="4" t="s">
        <v>440</v>
      </c>
      <c r="M244" s="3" t="str">
        <f t="shared" si="0"/>
        <v>Outstanding</v>
      </c>
      <c r="N244" s="11" t="s">
        <v>20</v>
      </c>
    </row>
    <row r="245" spans="1:14" ht="60" customHeight="1" x14ac:dyDescent="0.35">
      <c r="A245" s="9" t="s">
        <v>1133</v>
      </c>
      <c r="B245" s="2" t="s">
        <v>1144</v>
      </c>
      <c r="C245" s="1" t="s">
        <v>1145</v>
      </c>
      <c r="D245" s="3" t="s">
        <v>17</v>
      </c>
      <c r="E245" s="3" t="s">
        <v>18</v>
      </c>
      <c r="F245" s="3" t="s">
        <v>19</v>
      </c>
      <c r="G245" s="3" t="s">
        <v>20</v>
      </c>
      <c r="H245" s="4" t="s">
        <v>20</v>
      </c>
      <c r="I245" s="4" t="s">
        <v>1146</v>
      </c>
      <c r="J245" s="4" t="s">
        <v>1147</v>
      </c>
      <c r="K245" s="4" t="s">
        <v>1148</v>
      </c>
      <c r="L245" s="4" t="s">
        <v>440</v>
      </c>
      <c r="M245" s="3" t="str">
        <f t="shared" si="0"/>
        <v>Outstanding</v>
      </c>
      <c r="N245" s="11" t="s">
        <v>20</v>
      </c>
    </row>
    <row r="246" spans="1:14" ht="60" customHeight="1" x14ac:dyDescent="0.35">
      <c r="A246" s="9" t="s">
        <v>1149</v>
      </c>
      <c r="B246" s="2" t="s">
        <v>1150</v>
      </c>
      <c r="C246" s="1" t="s">
        <v>1151</v>
      </c>
      <c r="D246" s="3" t="s">
        <v>17</v>
      </c>
      <c r="E246" s="3" t="s">
        <v>18</v>
      </c>
      <c r="F246" s="3" t="s">
        <v>19</v>
      </c>
      <c r="G246" s="3" t="s">
        <v>20</v>
      </c>
      <c r="H246" s="4" t="s">
        <v>20</v>
      </c>
      <c r="I246" s="4" t="s">
        <v>1152</v>
      </c>
      <c r="J246" s="4" t="s">
        <v>1153</v>
      </c>
      <c r="K246" s="4" t="s">
        <v>1154</v>
      </c>
      <c r="L246" s="4" t="s">
        <v>1155</v>
      </c>
      <c r="M246" s="3" t="str">
        <f t="shared" si="0"/>
        <v>Outstanding</v>
      </c>
      <c r="N246" s="11" t="s">
        <v>20</v>
      </c>
    </row>
    <row r="247" spans="1:14" ht="60" customHeight="1" x14ac:dyDescent="0.35">
      <c r="A247" s="9" t="s">
        <v>1156</v>
      </c>
      <c r="B247" s="2" t="s">
        <v>1157</v>
      </c>
      <c r="C247" s="1" t="s">
        <v>1158</v>
      </c>
      <c r="D247" s="3" t="s">
        <v>17</v>
      </c>
      <c r="E247" s="3" t="s">
        <v>18</v>
      </c>
      <c r="F247" s="3" t="s">
        <v>19</v>
      </c>
      <c r="G247" s="3" t="s">
        <v>20</v>
      </c>
      <c r="H247" s="4" t="s">
        <v>20</v>
      </c>
      <c r="I247" s="4" t="s">
        <v>1159</v>
      </c>
      <c r="J247" s="4" t="s">
        <v>1160</v>
      </c>
      <c r="K247" s="4" t="s">
        <v>1161</v>
      </c>
      <c r="L247" s="4" t="s">
        <v>1155</v>
      </c>
      <c r="M247" s="3" t="str">
        <f t="shared" si="0"/>
        <v>Outstanding</v>
      </c>
      <c r="N247" s="11" t="s">
        <v>20</v>
      </c>
    </row>
    <row r="248" spans="1:14" ht="60" customHeight="1" x14ac:dyDescent="0.35">
      <c r="A248" s="9" t="s">
        <v>1162</v>
      </c>
      <c r="B248" s="2" t="s">
        <v>1163</v>
      </c>
      <c r="C248" s="1" t="s">
        <v>1164</v>
      </c>
      <c r="D248" s="3" t="s">
        <v>17</v>
      </c>
      <c r="E248" s="3" t="s">
        <v>18</v>
      </c>
      <c r="F248" s="3" t="s">
        <v>19</v>
      </c>
      <c r="G248" s="3" t="s">
        <v>20</v>
      </c>
      <c r="H248" s="4" t="s">
        <v>20</v>
      </c>
      <c r="I248" s="4" t="s">
        <v>1165</v>
      </c>
      <c r="J248" s="4" t="s">
        <v>1166</v>
      </c>
      <c r="K248" s="4" t="s">
        <v>1167</v>
      </c>
      <c r="L248" s="4" t="s">
        <v>489</v>
      </c>
      <c r="M248" s="3" t="str">
        <f t="shared" si="0"/>
        <v>Outstanding</v>
      </c>
      <c r="N248" s="11" t="s">
        <v>20</v>
      </c>
    </row>
    <row r="249" spans="1:14" ht="60" customHeight="1" x14ac:dyDescent="0.35">
      <c r="A249" s="9" t="s">
        <v>1168</v>
      </c>
      <c r="B249" s="2" t="s">
        <v>1169</v>
      </c>
      <c r="C249" s="1" t="s">
        <v>1170</v>
      </c>
      <c r="D249" s="3" t="s">
        <v>17</v>
      </c>
      <c r="E249" s="3" t="s">
        <v>18</v>
      </c>
      <c r="F249" s="3" t="s">
        <v>19</v>
      </c>
      <c r="G249" s="3" t="s">
        <v>20</v>
      </c>
      <c r="H249" s="4" t="s">
        <v>20</v>
      </c>
      <c r="I249" s="4" t="s">
        <v>1171</v>
      </c>
      <c r="J249" s="4" t="s">
        <v>1172</v>
      </c>
      <c r="K249" s="4" t="s">
        <v>1173</v>
      </c>
      <c r="L249" s="4" t="s">
        <v>520</v>
      </c>
      <c r="M249" s="3" t="str">
        <f t="shared" si="0"/>
        <v>Outstanding</v>
      </c>
      <c r="N249" s="11" t="s">
        <v>20</v>
      </c>
    </row>
    <row r="250" spans="1:14" ht="60" customHeight="1" x14ac:dyDescent="0.35">
      <c r="A250" s="9" t="s">
        <v>1168</v>
      </c>
      <c r="B250" s="2" t="s">
        <v>1174</v>
      </c>
      <c r="C250" s="1" t="s">
        <v>1175</v>
      </c>
      <c r="D250" s="3" t="s">
        <v>17</v>
      </c>
      <c r="E250" s="3" t="s">
        <v>18</v>
      </c>
      <c r="F250" s="3" t="s">
        <v>19</v>
      </c>
      <c r="G250" s="3" t="s">
        <v>20</v>
      </c>
      <c r="H250" s="4" t="s">
        <v>20</v>
      </c>
      <c r="I250" s="4" t="s">
        <v>1176</v>
      </c>
      <c r="J250" s="4" t="s">
        <v>1177</v>
      </c>
      <c r="K250" s="4" t="s">
        <v>1178</v>
      </c>
      <c r="L250" s="4" t="s">
        <v>440</v>
      </c>
      <c r="M250" s="3" t="str">
        <f t="shared" si="0"/>
        <v>Outstanding</v>
      </c>
      <c r="N250" s="11" t="s">
        <v>20</v>
      </c>
    </row>
    <row r="251" spans="1:14" ht="60" customHeight="1" x14ac:dyDescent="0.35">
      <c r="A251" s="9" t="s">
        <v>1168</v>
      </c>
      <c r="B251" s="2" t="s">
        <v>1179</v>
      </c>
      <c r="C251" s="1" t="s">
        <v>1180</v>
      </c>
      <c r="D251" s="3" t="s">
        <v>17</v>
      </c>
      <c r="E251" s="3" t="s">
        <v>18</v>
      </c>
      <c r="F251" s="3" t="s">
        <v>19</v>
      </c>
      <c r="G251" s="3" t="s">
        <v>20</v>
      </c>
      <c r="H251" s="4" t="s">
        <v>20</v>
      </c>
      <c r="I251" s="4" t="s">
        <v>1181</v>
      </c>
      <c r="J251" s="4" t="s">
        <v>1182</v>
      </c>
      <c r="K251" s="4" t="s">
        <v>1183</v>
      </c>
      <c r="L251" s="4" t="s">
        <v>520</v>
      </c>
      <c r="M251" s="3" t="str">
        <f t="shared" si="0"/>
        <v>Outstanding</v>
      </c>
      <c r="N251" s="11" t="s">
        <v>20</v>
      </c>
    </row>
    <row r="252" spans="1:14" ht="60" customHeight="1" x14ac:dyDescent="0.35">
      <c r="A252" s="9" t="s">
        <v>1168</v>
      </c>
      <c r="B252" s="2" t="s">
        <v>1184</v>
      </c>
      <c r="C252" s="1" t="s">
        <v>1185</v>
      </c>
      <c r="D252" s="3" t="s">
        <v>17</v>
      </c>
      <c r="E252" s="3" t="s">
        <v>18</v>
      </c>
      <c r="F252" s="3" t="s">
        <v>19</v>
      </c>
      <c r="G252" s="3" t="s">
        <v>20</v>
      </c>
      <c r="H252" s="4" t="s">
        <v>20</v>
      </c>
      <c r="I252" s="4" t="s">
        <v>1186</v>
      </c>
      <c r="J252" s="4" t="s">
        <v>1187</v>
      </c>
      <c r="K252" s="4" t="s">
        <v>1188</v>
      </c>
      <c r="L252" s="4" t="s">
        <v>520</v>
      </c>
      <c r="M252" s="3" t="str">
        <f t="shared" si="0"/>
        <v>Outstanding</v>
      </c>
      <c r="N252" s="11" t="s">
        <v>20</v>
      </c>
    </row>
    <row r="253" spans="1:14" ht="60" customHeight="1" x14ac:dyDescent="0.35">
      <c r="A253" s="9" t="s">
        <v>1189</v>
      </c>
      <c r="B253" s="2" t="s">
        <v>1190</v>
      </c>
      <c r="C253" s="1" t="s">
        <v>1191</v>
      </c>
      <c r="D253" s="3" t="s">
        <v>17</v>
      </c>
      <c r="E253" s="3" t="s">
        <v>18</v>
      </c>
      <c r="F253" s="3" t="s">
        <v>19</v>
      </c>
      <c r="G253" s="3" t="s">
        <v>20</v>
      </c>
      <c r="H253" s="4" t="s">
        <v>20</v>
      </c>
      <c r="I253" s="4" t="s">
        <v>1192</v>
      </c>
      <c r="J253" s="4" t="s">
        <v>1193</v>
      </c>
      <c r="K253" s="4" t="s">
        <v>1194</v>
      </c>
      <c r="L253" s="4" t="s">
        <v>520</v>
      </c>
      <c r="M253" s="3" t="str">
        <f t="shared" si="0"/>
        <v>Outstanding</v>
      </c>
      <c r="N253" s="11" t="s">
        <v>20</v>
      </c>
    </row>
    <row r="254" spans="1:14" ht="60" customHeight="1" x14ac:dyDescent="0.35">
      <c r="A254" s="9" t="s">
        <v>1195</v>
      </c>
      <c r="B254" s="2" t="s">
        <v>1196</v>
      </c>
      <c r="C254" s="1" t="s">
        <v>1197</v>
      </c>
      <c r="D254" s="3" t="s">
        <v>17</v>
      </c>
      <c r="E254" s="3" t="s">
        <v>18</v>
      </c>
      <c r="F254" s="3" t="s">
        <v>19</v>
      </c>
      <c r="G254" s="3" t="s">
        <v>20</v>
      </c>
      <c r="H254" s="4" t="s">
        <v>20</v>
      </c>
      <c r="I254" s="4" t="s">
        <v>1198</v>
      </c>
      <c r="J254" s="4" t="s">
        <v>1199</v>
      </c>
      <c r="K254" s="4" t="s">
        <v>1200</v>
      </c>
      <c r="L254" s="4" t="s">
        <v>1201</v>
      </c>
      <c r="M254" s="3" t="str">
        <f t="shared" si="0"/>
        <v>Outstanding</v>
      </c>
      <c r="N254" s="11" t="s">
        <v>20</v>
      </c>
    </row>
    <row r="255" spans="1:14" ht="60" customHeight="1" x14ac:dyDescent="0.35">
      <c r="A255" s="9" t="s">
        <v>1202</v>
      </c>
      <c r="B255" s="2" t="s">
        <v>1203</v>
      </c>
      <c r="C255" s="1" t="s">
        <v>1204</v>
      </c>
      <c r="D255" s="3" t="s">
        <v>17</v>
      </c>
      <c r="E255" s="3" t="s">
        <v>18</v>
      </c>
      <c r="F255" s="3" t="s">
        <v>19</v>
      </c>
      <c r="G255" s="3" t="s">
        <v>20</v>
      </c>
      <c r="H255" s="4" t="s">
        <v>20</v>
      </c>
      <c r="I255" s="4" t="s">
        <v>1205</v>
      </c>
      <c r="J255" s="4" t="s">
        <v>1206</v>
      </c>
      <c r="K255" s="4" t="s">
        <v>1207</v>
      </c>
      <c r="L255" s="4" t="s">
        <v>1208</v>
      </c>
      <c r="M255" s="3" t="str">
        <f t="shared" si="0"/>
        <v>Outstanding</v>
      </c>
      <c r="N255" s="11" t="s">
        <v>20</v>
      </c>
    </row>
    <row r="256" spans="1:14" ht="60" customHeight="1" x14ac:dyDescent="0.35">
      <c r="A256" s="9" t="s">
        <v>1209</v>
      </c>
      <c r="B256" s="2" t="s">
        <v>1210</v>
      </c>
      <c r="C256" s="1" t="s">
        <v>1211</v>
      </c>
      <c r="D256" s="3" t="s">
        <v>17</v>
      </c>
      <c r="E256" s="3" t="s">
        <v>18</v>
      </c>
      <c r="F256" s="3" t="s">
        <v>19</v>
      </c>
      <c r="G256" s="3" t="s">
        <v>20</v>
      </c>
      <c r="H256" s="4" t="s">
        <v>20</v>
      </c>
      <c r="I256" s="4" t="s">
        <v>1212</v>
      </c>
      <c r="J256" s="4" t="s">
        <v>1213</v>
      </c>
      <c r="K256" s="4" t="s">
        <v>1214</v>
      </c>
      <c r="L256" s="4" t="s">
        <v>1208</v>
      </c>
      <c r="M256" s="3" t="str">
        <f t="shared" si="0"/>
        <v>Outstanding</v>
      </c>
      <c r="N256" s="11" t="s">
        <v>20</v>
      </c>
    </row>
    <row r="257" spans="1:14" ht="60" customHeight="1" x14ac:dyDescent="0.35">
      <c r="A257" s="9" t="s">
        <v>1209</v>
      </c>
      <c r="B257" s="2" t="s">
        <v>1215</v>
      </c>
      <c r="C257" s="1" t="s">
        <v>1216</v>
      </c>
      <c r="D257" s="3" t="s">
        <v>17</v>
      </c>
      <c r="E257" s="3" t="s">
        <v>18</v>
      </c>
      <c r="F257" s="3" t="s">
        <v>19</v>
      </c>
      <c r="G257" s="3" t="s">
        <v>20</v>
      </c>
      <c r="H257" s="4" t="s">
        <v>20</v>
      </c>
      <c r="I257" s="4" t="s">
        <v>1217</v>
      </c>
      <c r="J257" s="4" t="s">
        <v>1218</v>
      </c>
      <c r="K257" s="4" t="s">
        <v>1219</v>
      </c>
      <c r="L257" s="4" t="s">
        <v>1220</v>
      </c>
      <c r="M257" s="3" t="str">
        <f t="shared" ref="M257:M273" si="1">IF(OR(G257="Implemented",G257="Compensated"),"Resolved",IF(OR(G257="Risk Accepted",G257="N/A"),"Excluded",IF(G257="Testing","Testing","Outstanding")))</f>
        <v>Outstanding</v>
      </c>
      <c r="N257" s="11" t="s">
        <v>20</v>
      </c>
    </row>
    <row r="258" spans="1:14" ht="60" customHeight="1" x14ac:dyDescent="0.35">
      <c r="A258" s="9" t="s">
        <v>1209</v>
      </c>
      <c r="B258" s="2" t="s">
        <v>1221</v>
      </c>
      <c r="C258" s="1" t="s">
        <v>1222</v>
      </c>
      <c r="D258" s="3" t="s">
        <v>17</v>
      </c>
      <c r="E258" s="3" t="s">
        <v>18</v>
      </c>
      <c r="F258" s="3" t="s">
        <v>19</v>
      </c>
      <c r="G258" s="3" t="s">
        <v>20</v>
      </c>
      <c r="H258" s="4" t="s">
        <v>20</v>
      </c>
      <c r="I258" s="4" t="s">
        <v>1223</v>
      </c>
      <c r="J258" s="4" t="s">
        <v>1224</v>
      </c>
      <c r="K258" s="4" t="s">
        <v>1225</v>
      </c>
      <c r="L258" s="4" t="s">
        <v>1208</v>
      </c>
      <c r="M258" s="3" t="str">
        <f t="shared" si="1"/>
        <v>Outstanding</v>
      </c>
      <c r="N258" s="11" t="s">
        <v>20</v>
      </c>
    </row>
    <row r="259" spans="1:14" ht="60" customHeight="1" x14ac:dyDescent="0.35">
      <c r="A259" s="9" t="s">
        <v>1226</v>
      </c>
      <c r="B259" s="2" t="s">
        <v>1227</v>
      </c>
      <c r="C259" s="1" t="s">
        <v>1228</v>
      </c>
      <c r="D259" s="3" t="s">
        <v>17</v>
      </c>
      <c r="E259" s="3" t="s">
        <v>18</v>
      </c>
      <c r="F259" s="3" t="s">
        <v>19</v>
      </c>
      <c r="G259" s="3" t="s">
        <v>20</v>
      </c>
      <c r="H259" s="4" t="s">
        <v>20</v>
      </c>
      <c r="I259" s="4" t="s">
        <v>1229</v>
      </c>
      <c r="J259" s="4" t="s">
        <v>1230</v>
      </c>
      <c r="K259" s="4" t="s">
        <v>1231</v>
      </c>
      <c r="L259" s="4" t="s">
        <v>647</v>
      </c>
      <c r="M259" s="3" t="str">
        <f t="shared" si="1"/>
        <v>Outstanding</v>
      </c>
      <c r="N259" s="11" t="s">
        <v>20</v>
      </c>
    </row>
    <row r="260" spans="1:14" ht="60" customHeight="1" x14ac:dyDescent="0.35">
      <c r="A260" s="9" t="s">
        <v>1232</v>
      </c>
      <c r="B260" s="2" t="s">
        <v>1233</v>
      </c>
      <c r="C260" s="1" t="s">
        <v>1234</v>
      </c>
      <c r="D260" s="3" t="s">
        <v>17</v>
      </c>
      <c r="E260" s="3" t="s">
        <v>18</v>
      </c>
      <c r="F260" s="3" t="s">
        <v>19</v>
      </c>
      <c r="G260" s="3" t="s">
        <v>20</v>
      </c>
      <c r="H260" s="4" t="s">
        <v>20</v>
      </c>
      <c r="I260" s="4" t="s">
        <v>1235</v>
      </c>
      <c r="J260" s="4" t="s">
        <v>1236</v>
      </c>
      <c r="K260" s="4" t="s">
        <v>1237</v>
      </c>
      <c r="L260" s="4" t="s">
        <v>1238</v>
      </c>
      <c r="M260" s="3" t="str">
        <f t="shared" si="1"/>
        <v>Outstanding</v>
      </c>
      <c r="N260" s="11" t="s">
        <v>20</v>
      </c>
    </row>
    <row r="261" spans="1:14" ht="60" customHeight="1" x14ac:dyDescent="0.35">
      <c r="A261" s="9" t="s">
        <v>1239</v>
      </c>
      <c r="B261" s="2" t="s">
        <v>1240</v>
      </c>
      <c r="C261" s="1" t="s">
        <v>1241</v>
      </c>
      <c r="D261" s="3" t="s">
        <v>17</v>
      </c>
      <c r="E261" s="3" t="s">
        <v>18</v>
      </c>
      <c r="F261" s="3" t="s">
        <v>19</v>
      </c>
      <c r="G261" s="3" t="s">
        <v>20</v>
      </c>
      <c r="H261" s="4" t="s">
        <v>20</v>
      </c>
      <c r="I261" s="4" t="s">
        <v>1242</v>
      </c>
      <c r="J261" s="4" t="s">
        <v>590</v>
      </c>
      <c r="K261" s="4" t="s">
        <v>591</v>
      </c>
      <c r="L261" s="4" t="s">
        <v>520</v>
      </c>
      <c r="M261" s="3" t="str">
        <f t="shared" si="1"/>
        <v>Outstanding</v>
      </c>
      <c r="N261" s="11" t="s">
        <v>20</v>
      </c>
    </row>
    <row r="262" spans="1:14" ht="60" customHeight="1" x14ac:dyDescent="0.35">
      <c r="A262" s="9" t="s">
        <v>1243</v>
      </c>
      <c r="B262" s="2" t="s">
        <v>1244</v>
      </c>
      <c r="C262" s="1" t="s">
        <v>1245</v>
      </c>
      <c r="D262" s="3" t="s">
        <v>17</v>
      </c>
      <c r="E262" s="3" t="s">
        <v>18</v>
      </c>
      <c r="F262" s="3" t="s">
        <v>19</v>
      </c>
      <c r="G262" s="3" t="s">
        <v>20</v>
      </c>
      <c r="H262" s="4" t="s">
        <v>20</v>
      </c>
      <c r="I262" s="4" t="s">
        <v>1246</v>
      </c>
      <c r="J262" s="4" t="s">
        <v>1247</v>
      </c>
      <c r="K262" s="4" t="s">
        <v>1248</v>
      </c>
      <c r="L262" s="4" t="s">
        <v>1249</v>
      </c>
      <c r="M262" s="3" t="str">
        <f t="shared" si="1"/>
        <v>Outstanding</v>
      </c>
      <c r="N262" s="11" t="s">
        <v>20</v>
      </c>
    </row>
    <row r="263" spans="1:14" ht="60" customHeight="1" x14ac:dyDescent="0.35">
      <c r="A263" s="9" t="s">
        <v>1250</v>
      </c>
      <c r="B263" s="2" t="s">
        <v>1251</v>
      </c>
      <c r="C263" s="1" t="s">
        <v>1252</v>
      </c>
      <c r="D263" s="3" t="s">
        <v>17</v>
      </c>
      <c r="E263" s="3" t="s">
        <v>18</v>
      </c>
      <c r="F263" s="3" t="s">
        <v>19</v>
      </c>
      <c r="G263" s="3" t="s">
        <v>20</v>
      </c>
      <c r="H263" s="4" t="s">
        <v>20</v>
      </c>
      <c r="I263" s="4" t="s">
        <v>1253</v>
      </c>
      <c r="J263" s="4" t="s">
        <v>1254</v>
      </c>
      <c r="K263" s="4" t="s">
        <v>1255</v>
      </c>
      <c r="L263" s="4" t="s">
        <v>527</v>
      </c>
      <c r="M263" s="3" t="str">
        <f t="shared" si="1"/>
        <v>Outstanding</v>
      </c>
      <c r="N263" s="11" t="s">
        <v>20</v>
      </c>
    </row>
    <row r="264" spans="1:14" ht="60" customHeight="1" x14ac:dyDescent="0.35">
      <c r="A264" s="9" t="s">
        <v>1250</v>
      </c>
      <c r="B264" s="2" t="s">
        <v>1256</v>
      </c>
      <c r="C264" s="1" t="s">
        <v>1257</v>
      </c>
      <c r="D264" s="3" t="s">
        <v>17</v>
      </c>
      <c r="E264" s="3" t="s">
        <v>18</v>
      </c>
      <c r="F264" s="3" t="s">
        <v>19</v>
      </c>
      <c r="G264" s="3" t="s">
        <v>20</v>
      </c>
      <c r="H264" s="4" t="s">
        <v>20</v>
      </c>
      <c r="I264" s="4" t="s">
        <v>1258</v>
      </c>
      <c r="J264" s="4" t="s">
        <v>1259</v>
      </c>
      <c r="K264" s="4" t="s">
        <v>1260</v>
      </c>
      <c r="L264" s="4" t="s">
        <v>527</v>
      </c>
      <c r="M264" s="3" t="str">
        <f t="shared" si="1"/>
        <v>Outstanding</v>
      </c>
      <c r="N264" s="11" t="s">
        <v>20</v>
      </c>
    </row>
    <row r="265" spans="1:14" ht="60" customHeight="1" x14ac:dyDescent="0.35">
      <c r="A265" s="9" t="s">
        <v>1261</v>
      </c>
      <c r="B265" s="2" t="s">
        <v>1262</v>
      </c>
      <c r="C265" s="1" t="s">
        <v>1263</v>
      </c>
      <c r="D265" s="3" t="s">
        <v>17</v>
      </c>
      <c r="E265" s="3" t="s">
        <v>18</v>
      </c>
      <c r="F265" s="3" t="s">
        <v>19</v>
      </c>
      <c r="G265" s="3" t="s">
        <v>20</v>
      </c>
      <c r="H265" s="4" t="s">
        <v>20</v>
      </c>
      <c r="I265" s="4" t="s">
        <v>1264</v>
      </c>
      <c r="J265" s="4" t="s">
        <v>1265</v>
      </c>
      <c r="K265" s="4" t="s">
        <v>1266</v>
      </c>
      <c r="L265" s="4" t="s">
        <v>1267</v>
      </c>
      <c r="M265" s="3" t="str">
        <f t="shared" si="1"/>
        <v>Outstanding</v>
      </c>
      <c r="N265" s="11" t="s">
        <v>20</v>
      </c>
    </row>
    <row r="266" spans="1:14" ht="60" customHeight="1" x14ac:dyDescent="0.35">
      <c r="A266" s="9" t="s">
        <v>1268</v>
      </c>
      <c r="B266" s="2" t="s">
        <v>1269</v>
      </c>
      <c r="C266" s="1" t="s">
        <v>1270</v>
      </c>
      <c r="D266" s="3" t="s">
        <v>17</v>
      </c>
      <c r="E266" s="3" t="s">
        <v>18</v>
      </c>
      <c r="F266" s="3" t="s">
        <v>19</v>
      </c>
      <c r="G266" s="3" t="s">
        <v>20</v>
      </c>
      <c r="H266" s="4" t="s">
        <v>20</v>
      </c>
      <c r="I266" s="4" t="s">
        <v>1271</v>
      </c>
      <c r="J266" s="4" t="s">
        <v>1272</v>
      </c>
      <c r="K266" s="4" t="s">
        <v>1273</v>
      </c>
      <c r="L266" s="4" t="s">
        <v>1274</v>
      </c>
      <c r="M266" s="3" t="str">
        <f t="shared" si="1"/>
        <v>Outstanding</v>
      </c>
      <c r="N266" s="11" t="s">
        <v>20</v>
      </c>
    </row>
    <row r="267" spans="1:14" ht="60" customHeight="1" x14ac:dyDescent="0.35">
      <c r="A267" s="9" t="s">
        <v>1275</v>
      </c>
      <c r="B267" s="2" t="s">
        <v>1276</v>
      </c>
      <c r="C267" s="1" t="s">
        <v>1277</v>
      </c>
      <c r="D267" s="3" t="s">
        <v>17</v>
      </c>
      <c r="E267" s="3" t="s">
        <v>18</v>
      </c>
      <c r="F267" s="3" t="s">
        <v>19</v>
      </c>
      <c r="G267" s="3" t="s">
        <v>20</v>
      </c>
      <c r="H267" s="4" t="s">
        <v>20</v>
      </c>
      <c r="I267" s="4" t="s">
        <v>1278</v>
      </c>
      <c r="J267" s="4" t="s">
        <v>1279</v>
      </c>
      <c r="K267" s="4" t="s">
        <v>1280</v>
      </c>
      <c r="L267" s="4" t="s">
        <v>440</v>
      </c>
      <c r="M267" s="3" t="str">
        <f t="shared" si="1"/>
        <v>Outstanding</v>
      </c>
      <c r="N267" s="11" t="s">
        <v>20</v>
      </c>
    </row>
    <row r="268" spans="1:14" ht="60" customHeight="1" x14ac:dyDescent="0.35">
      <c r="A268" s="9" t="s">
        <v>1275</v>
      </c>
      <c r="B268" s="2" t="s">
        <v>1281</v>
      </c>
      <c r="C268" s="1" t="s">
        <v>1282</v>
      </c>
      <c r="D268" s="3" t="s">
        <v>17</v>
      </c>
      <c r="E268" s="3" t="s">
        <v>18</v>
      </c>
      <c r="F268" s="3" t="s">
        <v>19</v>
      </c>
      <c r="G268" s="3" t="s">
        <v>20</v>
      </c>
      <c r="H268" s="4" t="s">
        <v>20</v>
      </c>
      <c r="I268" s="4" t="s">
        <v>1283</v>
      </c>
      <c r="J268" s="4" t="s">
        <v>1284</v>
      </c>
      <c r="K268" s="4" t="s">
        <v>1285</v>
      </c>
      <c r="L268" s="4" t="s">
        <v>440</v>
      </c>
      <c r="M268" s="3" t="str">
        <f t="shared" si="1"/>
        <v>Outstanding</v>
      </c>
      <c r="N268" s="11" t="s">
        <v>20</v>
      </c>
    </row>
    <row r="269" spans="1:14" ht="60" customHeight="1" x14ac:dyDescent="0.35">
      <c r="A269" s="9" t="s">
        <v>1275</v>
      </c>
      <c r="B269" s="2" t="s">
        <v>1286</v>
      </c>
      <c r="C269" s="1" t="s">
        <v>1287</v>
      </c>
      <c r="D269" s="3" t="s">
        <v>17</v>
      </c>
      <c r="E269" s="3" t="s">
        <v>18</v>
      </c>
      <c r="F269" s="3" t="s">
        <v>19</v>
      </c>
      <c r="G269" s="3" t="s">
        <v>20</v>
      </c>
      <c r="H269" s="4" t="s">
        <v>20</v>
      </c>
      <c r="I269" s="4" t="s">
        <v>1288</v>
      </c>
      <c r="J269" s="4" t="s">
        <v>1289</v>
      </c>
      <c r="K269" s="4" t="s">
        <v>1290</v>
      </c>
      <c r="L269" s="4" t="s">
        <v>440</v>
      </c>
      <c r="M269" s="3" t="str">
        <f t="shared" si="1"/>
        <v>Outstanding</v>
      </c>
      <c r="N269" s="11" t="s">
        <v>20</v>
      </c>
    </row>
    <row r="270" spans="1:14" ht="60" customHeight="1" x14ac:dyDescent="0.35">
      <c r="A270" s="9" t="s">
        <v>1291</v>
      </c>
      <c r="B270" s="2" t="s">
        <v>1292</v>
      </c>
      <c r="C270" s="1" t="s">
        <v>1277</v>
      </c>
      <c r="D270" s="3" t="s">
        <v>17</v>
      </c>
      <c r="E270" s="3" t="s">
        <v>18</v>
      </c>
      <c r="F270" s="3" t="s">
        <v>19</v>
      </c>
      <c r="G270" s="3" t="s">
        <v>20</v>
      </c>
      <c r="H270" s="4" t="s">
        <v>20</v>
      </c>
      <c r="I270" s="4" t="s">
        <v>1293</v>
      </c>
      <c r="J270" s="4" t="s">
        <v>1294</v>
      </c>
      <c r="K270" s="4" t="s">
        <v>1295</v>
      </c>
      <c r="L270" s="4" t="s">
        <v>440</v>
      </c>
      <c r="M270" s="3" t="str">
        <f t="shared" si="1"/>
        <v>Outstanding</v>
      </c>
      <c r="N270" s="11" t="s">
        <v>20</v>
      </c>
    </row>
    <row r="271" spans="1:14" ht="60" customHeight="1" x14ac:dyDescent="0.35">
      <c r="A271" s="9" t="s">
        <v>1291</v>
      </c>
      <c r="B271" s="2" t="s">
        <v>1296</v>
      </c>
      <c r="C271" s="1" t="s">
        <v>1297</v>
      </c>
      <c r="D271" s="3" t="s">
        <v>17</v>
      </c>
      <c r="E271" s="3" t="s">
        <v>18</v>
      </c>
      <c r="F271" s="3" t="s">
        <v>19</v>
      </c>
      <c r="G271" s="3" t="s">
        <v>20</v>
      </c>
      <c r="H271" s="4" t="s">
        <v>20</v>
      </c>
      <c r="I271" s="4" t="s">
        <v>1298</v>
      </c>
      <c r="J271" s="4" t="s">
        <v>1299</v>
      </c>
      <c r="K271" s="4" t="s">
        <v>1300</v>
      </c>
      <c r="L271" s="4" t="s">
        <v>440</v>
      </c>
      <c r="M271" s="3" t="str">
        <f t="shared" si="1"/>
        <v>Outstanding</v>
      </c>
      <c r="N271" s="11" t="s">
        <v>20</v>
      </c>
    </row>
    <row r="272" spans="1:14" ht="60" customHeight="1" x14ac:dyDescent="0.35">
      <c r="A272" s="9" t="s">
        <v>1291</v>
      </c>
      <c r="B272" s="2" t="s">
        <v>1301</v>
      </c>
      <c r="C272" s="1" t="s">
        <v>1302</v>
      </c>
      <c r="D272" s="3" t="s">
        <v>17</v>
      </c>
      <c r="E272" s="3" t="s">
        <v>18</v>
      </c>
      <c r="F272" s="3" t="s">
        <v>19</v>
      </c>
      <c r="G272" s="3" t="s">
        <v>20</v>
      </c>
      <c r="H272" s="4" t="s">
        <v>20</v>
      </c>
      <c r="I272" s="4" t="s">
        <v>1303</v>
      </c>
      <c r="J272" s="4" t="s">
        <v>1304</v>
      </c>
      <c r="K272" s="4" t="s">
        <v>1305</v>
      </c>
      <c r="L272" s="4" t="s">
        <v>440</v>
      </c>
      <c r="M272" s="3" t="str">
        <f t="shared" si="1"/>
        <v>Outstanding</v>
      </c>
      <c r="N272" s="11" t="s">
        <v>20</v>
      </c>
    </row>
    <row r="273" spans="1:14" ht="60" customHeight="1" x14ac:dyDescent="0.35">
      <c r="A273" s="10" t="s">
        <v>592</v>
      </c>
      <c r="B273" s="5" t="s">
        <v>1306</v>
      </c>
      <c r="C273" s="6" t="s">
        <v>1307</v>
      </c>
      <c r="D273" s="7" t="s">
        <v>17</v>
      </c>
      <c r="E273" s="7" t="s">
        <v>18</v>
      </c>
      <c r="F273" s="7" t="s">
        <v>19</v>
      </c>
      <c r="G273" s="7" t="s">
        <v>20</v>
      </c>
      <c r="H273" s="8" t="s">
        <v>20</v>
      </c>
      <c r="I273" s="8" t="s">
        <v>1308</v>
      </c>
      <c r="J273" s="8" t="s">
        <v>1309</v>
      </c>
      <c r="K273" s="8" t="s">
        <v>1310</v>
      </c>
      <c r="L273" s="8" t="s">
        <v>620</v>
      </c>
      <c r="M273" s="7" t="str">
        <f t="shared" si="1"/>
        <v>Outstanding</v>
      </c>
      <c r="N273" s="12" t="s">
        <v>20</v>
      </c>
    </row>
    <row r="277" spans="1:14" ht="32" customHeight="1" x14ac:dyDescent="0.35">
      <c r="A277" s="285" t="s">
        <v>1311</v>
      </c>
      <c r="B277" s="285"/>
      <c r="C277" s="285"/>
      <c r="D277" s="285"/>
    </row>
  </sheetData>
  <mergeCells count="1">
    <mergeCell ref="A277:D277"/>
  </mergeCells>
  <conditionalFormatting sqref="D2:D27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3" xr:uid="{00000000-0002-0000-0200-000000000000}">
      <formula1>"Must,Should,Could,Won't,Unassigned"</formula1>
    </dataValidation>
    <dataValidation type="list" showErrorMessage="1" errorTitle="Invalid Value" error="Please select a value from the list: Low, Medium, High, Unassessed." sqref="E2:E273" xr:uid="{00000000-0002-0000-0200-000001000000}">
      <formula1>"Low,Medium,High,Unassessed"</formula1>
    </dataValidation>
    <dataValidation type="list" showErrorMessage="1" errorTitle="Invalid Value" error="Please select a value from the list: Phase1, Phase2, Phase3, Phase4, Phase5, Pending." sqref="F2:F27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3" xr:uid="{00000000-0002-0000-0200-000003000000}">
      <formula1>"Implemented,Testing,Failed,Compensated,Risk Accepted,N/A"</formula1>
    </dataValidation>
  </dataValidations>
  <hyperlinks>
    <hyperlink ref="A27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2" t="s">
        <v>1456</v>
      </c>
      <c r="C2" s="302" t="s">
        <v>1456</v>
      </c>
      <c r="D2" s="302" t="s">
        <v>1456</v>
      </c>
      <c r="E2" s="302" t="s">
        <v>1456</v>
      </c>
      <c r="F2" s="302" t="s">
        <v>1456</v>
      </c>
      <c r="G2" s="302" t="s">
        <v>1456</v>
      </c>
      <c r="H2" s="306" t="s">
        <v>1457</v>
      </c>
      <c r="I2" s="306" t="s">
        <v>1457</v>
      </c>
      <c r="J2" s="306" t="s">
        <v>1457</v>
      </c>
      <c r="K2" s="306" t="s">
        <v>1457</v>
      </c>
      <c r="L2" s="306" t="s">
        <v>1457</v>
      </c>
      <c r="M2" s="305" t="s">
        <v>1458</v>
      </c>
      <c r="N2" s="305" t="s">
        <v>1458</v>
      </c>
      <c r="O2" s="307" t="s">
        <v>1459</v>
      </c>
      <c r="P2" s="307" t="s">
        <v>1459</v>
      </c>
      <c r="Q2" s="303" t="s">
        <v>12</v>
      </c>
      <c r="R2" s="303" t="s">
        <v>12</v>
      </c>
      <c r="S2" s="303" t="s">
        <v>12</v>
      </c>
      <c r="T2" s="304" t="s">
        <v>1460</v>
      </c>
    </row>
    <row r="3" spans="2:20" ht="35" customHeight="1" x14ac:dyDescent="0.35">
      <c r="B3" s="67" t="s">
        <v>1461</v>
      </c>
      <c r="C3" s="67" t="s">
        <v>1462</v>
      </c>
      <c r="D3" s="67" t="s">
        <v>1463</v>
      </c>
      <c r="E3" s="67" t="s">
        <v>1464</v>
      </c>
      <c r="F3" s="67" t="s">
        <v>1465</v>
      </c>
      <c r="G3" s="67" t="s">
        <v>9</v>
      </c>
      <c r="H3" s="68" t="s">
        <v>1466</v>
      </c>
      <c r="I3" s="68" t="s">
        <v>1467</v>
      </c>
      <c r="J3" s="68" t="s">
        <v>1468</v>
      </c>
      <c r="K3" s="68" t="s">
        <v>1469</v>
      </c>
      <c r="L3" s="68" t="s">
        <v>1402</v>
      </c>
      <c r="M3" s="69" t="s">
        <v>1470</v>
      </c>
      <c r="N3" s="69" t="s">
        <v>1471</v>
      </c>
      <c r="O3" s="70" t="s">
        <v>1472</v>
      </c>
      <c r="P3" s="70" t="s">
        <v>1473</v>
      </c>
      <c r="Q3" s="71" t="s">
        <v>12</v>
      </c>
      <c r="R3" s="71" t="s">
        <v>1474</v>
      </c>
      <c r="S3" s="71" t="s">
        <v>1475</v>
      </c>
      <c r="T3" s="72" t="s">
        <v>1476</v>
      </c>
    </row>
    <row r="4" spans="2:20" ht="60" customHeight="1" x14ac:dyDescent="0.35">
      <c r="B4" s="73" t="s">
        <v>1477</v>
      </c>
      <c r="C4" s="73" t="s">
        <v>1478</v>
      </c>
      <c r="D4" s="73" t="s">
        <v>1479</v>
      </c>
      <c r="E4" s="73" t="s">
        <v>1480</v>
      </c>
      <c r="F4" s="73" t="s">
        <v>1481</v>
      </c>
      <c r="G4" s="73" t="s">
        <v>1482</v>
      </c>
      <c r="H4" s="73" t="s">
        <v>1483</v>
      </c>
      <c r="I4" s="73" t="s">
        <v>1484</v>
      </c>
      <c r="J4" s="73" t="s">
        <v>1485</v>
      </c>
      <c r="K4" s="73" t="s">
        <v>1486</v>
      </c>
      <c r="L4" s="73" t="s">
        <v>1487</v>
      </c>
      <c r="M4" s="73" t="s">
        <v>1488</v>
      </c>
      <c r="N4" s="73" t="s">
        <v>1489</v>
      </c>
      <c r="O4" s="73" t="s">
        <v>1490</v>
      </c>
      <c r="P4" s="73" t="s">
        <v>1491</v>
      </c>
      <c r="Q4" s="73" t="s">
        <v>1492</v>
      </c>
      <c r="R4" s="73" t="s">
        <v>1493</v>
      </c>
      <c r="S4" s="73" t="s">
        <v>1494</v>
      </c>
      <c r="T4" s="73" t="s">
        <v>1495</v>
      </c>
    </row>
    <row r="5" spans="2:20" ht="60" customHeight="1" x14ac:dyDescent="0.35">
      <c r="B5" s="35" t="s">
        <v>1496</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1497</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1498</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1499</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1500</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1501</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1502</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1503</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1504</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1505</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1506</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1507</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1508</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1509</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1510</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1511</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1512</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1513</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1514</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1515</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1516</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1517</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1518</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1519</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1520</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1521</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1522</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1523</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1524</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1525</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1526</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1527</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1528</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1529</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1530</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1531</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1532</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1533</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1534</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1535</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1536</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1537</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1538</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1539</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1540</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1541</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1542</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1543</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1544</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1545</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85" t="s">
        <v>1311</v>
      </c>
      <c r="C58" s="285"/>
      <c r="D58" s="285"/>
      <c r="E58" s="285"/>
      <c r="F58" s="285"/>
      <c r="G58" s="285"/>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1546</v>
      </c>
      <c r="B1" s="101" t="s">
        <v>1</v>
      </c>
      <c r="C1" s="101" t="s">
        <v>1547</v>
      </c>
      <c r="D1" s="101" t="s">
        <v>9</v>
      </c>
      <c r="E1" s="101" t="s">
        <v>1548</v>
      </c>
      <c r="F1" s="101" t="s">
        <v>1549</v>
      </c>
      <c r="G1" s="101" t="s">
        <v>1550</v>
      </c>
      <c r="H1" s="101" t="s">
        <v>1551</v>
      </c>
      <c r="I1" s="101" t="s">
        <v>1552</v>
      </c>
      <c r="J1" s="101" t="s">
        <v>1553</v>
      </c>
      <c r="K1" s="101" t="s">
        <v>1554</v>
      </c>
      <c r="L1" s="101" t="s">
        <v>1555</v>
      </c>
      <c r="M1" s="101" t="s">
        <v>1556</v>
      </c>
      <c r="N1" s="101" t="s">
        <v>1557</v>
      </c>
      <c r="O1" s="101" t="s">
        <v>1558</v>
      </c>
      <c r="P1" s="101" t="s">
        <v>1559</v>
      </c>
      <c r="Q1" s="101" t="s">
        <v>1560</v>
      </c>
      <c r="R1" s="101" t="s">
        <v>1561</v>
      </c>
      <c r="S1" s="101" t="s">
        <v>1562</v>
      </c>
      <c r="T1" s="101" t="s">
        <v>1563</v>
      </c>
      <c r="U1" s="101" t="s">
        <v>1564</v>
      </c>
      <c r="V1" s="101" t="s">
        <v>1565</v>
      </c>
      <c r="W1" s="101" t="s">
        <v>1566</v>
      </c>
      <c r="X1" s="101" t="s">
        <v>1567</v>
      </c>
      <c r="Y1" s="101" t="s">
        <v>1568</v>
      </c>
      <c r="Z1" s="101" t="s">
        <v>1569</v>
      </c>
      <c r="AA1" s="101" t="s">
        <v>1570</v>
      </c>
      <c r="AB1" s="101" t="s">
        <v>1571</v>
      </c>
      <c r="AC1" s="101" t="s">
        <v>1572</v>
      </c>
      <c r="AD1" s="101" t="s">
        <v>1573</v>
      </c>
      <c r="AE1" s="101" t="s">
        <v>1574</v>
      </c>
      <c r="AF1" s="101" t="s">
        <v>1575</v>
      </c>
      <c r="AG1" s="101" t="s">
        <v>1576</v>
      </c>
      <c r="AH1" s="101" t="s">
        <v>1577</v>
      </c>
      <c r="AI1" s="101" t="s">
        <v>1578</v>
      </c>
      <c r="AJ1" s="101" t="s">
        <v>1579</v>
      </c>
      <c r="AK1" s="101" t="s">
        <v>1580</v>
      </c>
      <c r="AL1" s="101" t="s">
        <v>1581</v>
      </c>
      <c r="AM1" s="101" t="s">
        <v>1582</v>
      </c>
      <c r="AN1" s="101" t="s">
        <v>1583</v>
      </c>
      <c r="AO1" s="101" t="s">
        <v>1584</v>
      </c>
      <c r="AP1" s="101" t="s">
        <v>1585</v>
      </c>
      <c r="AQ1" s="101" t="s">
        <v>1586</v>
      </c>
      <c r="AR1" s="101" t="s">
        <v>1587</v>
      </c>
      <c r="AS1" s="101" t="s">
        <v>1588</v>
      </c>
      <c r="AT1" s="101" t="s">
        <v>1589</v>
      </c>
      <c r="AU1" s="101" t="s">
        <v>1590</v>
      </c>
      <c r="AV1" s="101" t="s">
        <v>1591</v>
      </c>
      <c r="AW1" s="102" t="s">
        <v>1592</v>
      </c>
    </row>
    <row r="2" spans="1:49" ht="60" customHeight="1" outlineLevel="1" x14ac:dyDescent="0.35">
      <c r="A2" s="94" t="s">
        <v>1593</v>
      </c>
      <c r="B2" s="77">
        <v>1</v>
      </c>
      <c r="C2" s="79" t="s">
        <v>20</v>
      </c>
      <c r="D2" s="81" t="s">
        <v>1594</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1593</v>
      </c>
      <c r="B3" s="78" t="s">
        <v>1595</v>
      </c>
      <c r="C3" s="80" t="s">
        <v>1596</v>
      </c>
      <c r="D3" s="82" t="s">
        <v>1597</v>
      </c>
      <c r="E3" s="82" t="s">
        <v>1598</v>
      </c>
      <c r="F3" s="83" t="s">
        <v>1599</v>
      </c>
      <c r="G3" s="83" t="s">
        <v>1600</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1593</v>
      </c>
      <c r="B4" s="78" t="s">
        <v>1601</v>
      </c>
      <c r="C4" s="80" t="s">
        <v>1602</v>
      </c>
      <c r="D4" s="82" t="s">
        <v>1603</v>
      </c>
      <c r="E4" s="82" t="s">
        <v>1604</v>
      </c>
      <c r="F4" s="83" t="s">
        <v>1599</v>
      </c>
      <c r="G4" s="83" t="s">
        <v>1605</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1593</v>
      </c>
      <c r="B5" s="78" t="s">
        <v>1606</v>
      </c>
      <c r="C5" s="80" t="s">
        <v>1607</v>
      </c>
      <c r="D5" s="82" t="s">
        <v>1608</v>
      </c>
      <c r="E5" s="82" t="s">
        <v>1609</v>
      </c>
      <c r="F5" s="83" t="s">
        <v>1599</v>
      </c>
      <c r="G5" s="83" t="s">
        <v>1610</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1593</v>
      </c>
      <c r="B6" s="78" t="s">
        <v>1611</v>
      </c>
      <c r="C6" s="80" t="s">
        <v>1612</v>
      </c>
      <c r="D6" s="82" t="s">
        <v>1613</v>
      </c>
      <c r="E6" s="82" t="s">
        <v>1614</v>
      </c>
      <c r="F6" s="83" t="s">
        <v>1599</v>
      </c>
      <c r="G6" s="83" t="s">
        <v>1600</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1593</v>
      </c>
      <c r="B7" s="78" t="s">
        <v>1615</v>
      </c>
      <c r="C7" s="80" t="s">
        <v>1616</v>
      </c>
      <c r="D7" s="82" t="s">
        <v>1617</v>
      </c>
      <c r="E7" s="82" t="s">
        <v>1618</v>
      </c>
      <c r="F7" s="83" t="s">
        <v>1599</v>
      </c>
      <c r="G7" s="83" t="s">
        <v>1610</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1619</v>
      </c>
      <c r="B8" s="77">
        <v>2</v>
      </c>
      <c r="C8" s="79" t="s">
        <v>20</v>
      </c>
      <c r="D8" s="81" t="s">
        <v>1620</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1619</v>
      </c>
      <c r="B9" s="78" t="s">
        <v>1621</v>
      </c>
      <c r="C9" s="80" t="s">
        <v>1622</v>
      </c>
      <c r="D9" s="82" t="s">
        <v>1623</v>
      </c>
      <c r="E9" s="82" t="s">
        <v>1624</v>
      </c>
      <c r="F9" s="83" t="s">
        <v>1625</v>
      </c>
      <c r="G9" s="83" t="s">
        <v>1600</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1619</v>
      </c>
      <c r="B10" s="78" t="s">
        <v>1626</v>
      </c>
      <c r="C10" s="80" t="s">
        <v>1627</v>
      </c>
      <c r="D10" s="82" t="s">
        <v>1628</v>
      </c>
      <c r="E10" s="82" t="s">
        <v>1629</v>
      </c>
      <c r="F10" s="83" t="s">
        <v>1625</v>
      </c>
      <c r="G10" s="83" t="s">
        <v>1600</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1619</v>
      </c>
      <c r="B11" s="78" t="s">
        <v>1630</v>
      </c>
      <c r="C11" s="80" t="s">
        <v>1631</v>
      </c>
      <c r="D11" s="82" t="s">
        <v>1632</v>
      </c>
      <c r="E11" s="82" t="s">
        <v>1633</v>
      </c>
      <c r="F11" s="83" t="s">
        <v>1625</v>
      </c>
      <c r="G11" s="83" t="s">
        <v>1605</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1619</v>
      </c>
      <c r="B12" s="78" t="s">
        <v>1634</v>
      </c>
      <c r="C12" s="80" t="s">
        <v>1635</v>
      </c>
      <c r="D12" s="82" t="s">
        <v>1636</v>
      </c>
      <c r="E12" s="82" t="s">
        <v>1637</v>
      </c>
      <c r="F12" s="83" t="s">
        <v>1625</v>
      </c>
      <c r="G12" s="83" t="s">
        <v>1610</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1619</v>
      </c>
      <c r="B13" s="78" t="s">
        <v>1638</v>
      </c>
      <c r="C13" s="80" t="s">
        <v>1639</v>
      </c>
      <c r="D13" s="82" t="s">
        <v>1640</v>
      </c>
      <c r="E13" s="82" t="s">
        <v>1641</v>
      </c>
      <c r="F13" s="83" t="s">
        <v>1625</v>
      </c>
      <c r="G13" s="83" t="s">
        <v>1642</v>
      </c>
      <c r="H13" s="83">
        <v>2</v>
      </c>
      <c r="I13" s="85">
        <f>IF(COUNTIF(J13:AW13,"&lt;&gt;")=0,"",SUMPRODUCT(((Recommendations[ImplStatus]="Implemented")+(Recommendations[ImplStatus]="Compensated"))*ISNUMBER(MATCH(Recommendations[Id],J13:AW13,0)))/COUNTIF(J13:AW13,"&lt;&gt;"))</f>
        <v>0</v>
      </c>
      <c r="J13" s="87" t="s">
        <v>610</v>
      </c>
      <c r="K13" s="87" t="s">
        <v>631</v>
      </c>
      <c r="L13" s="87" t="s">
        <v>655</v>
      </c>
      <c r="M13" s="87" t="s">
        <v>666</v>
      </c>
      <c r="N13" s="87" t="s">
        <v>1075</v>
      </c>
      <c r="O13" s="87" t="s">
        <v>1080</v>
      </c>
      <c r="P13" s="87" t="s">
        <v>1251</v>
      </c>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1619</v>
      </c>
      <c r="B14" s="78" t="s">
        <v>1643</v>
      </c>
      <c r="C14" s="80" t="s">
        <v>1644</v>
      </c>
      <c r="D14" s="82" t="s">
        <v>1645</v>
      </c>
      <c r="E14" s="82" t="s">
        <v>1646</v>
      </c>
      <c r="F14" s="83" t="s">
        <v>1625</v>
      </c>
      <c r="G14" s="83" t="s">
        <v>1642</v>
      </c>
      <c r="H14" s="83">
        <v>2</v>
      </c>
      <c r="I14" s="85" t="str">
        <f>IF(COUNTIF(J14:AW14,"&lt;&gt;")=0,"",SUMPRODUCT(((Recommendations[ImplStatus]="Implemented")+(Recommendations[ImplStatus]="Compensated"))*ISNUMBER(MATCH(Recommendations[Id],J14:AW14,0)))/COUNTIF(J14:AW14,"&lt;&gt;"))</f>
        <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1619</v>
      </c>
      <c r="B15" s="78" t="s">
        <v>1647</v>
      </c>
      <c r="C15" s="80" t="s">
        <v>1648</v>
      </c>
      <c r="D15" s="82" t="s">
        <v>1649</v>
      </c>
      <c r="E15" s="82" t="s">
        <v>1650</v>
      </c>
      <c r="F15" s="83" t="s">
        <v>1625</v>
      </c>
      <c r="G15" s="83" t="s">
        <v>1642</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1651</v>
      </c>
      <c r="B16" s="77">
        <v>3</v>
      </c>
      <c r="C16" s="79" t="s">
        <v>20</v>
      </c>
      <c r="D16" s="81" t="s">
        <v>1652</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1651</v>
      </c>
      <c r="B17" s="78" t="s">
        <v>1653</v>
      </c>
      <c r="C17" s="80" t="s">
        <v>1654</v>
      </c>
      <c r="D17" s="82" t="s">
        <v>1655</v>
      </c>
      <c r="E17" s="82" t="s">
        <v>1656</v>
      </c>
      <c r="F17" s="83" t="s">
        <v>1657</v>
      </c>
      <c r="G17" s="83" t="s">
        <v>1658</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1651</v>
      </c>
      <c r="B18" s="78" t="s">
        <v>1659</v>
      </c>
      <c r="C18" s="80" t="s">
        <v>1660</v>
      </c>
      <c r="D18" s="82" t="s">
        <v>1661</v>
      </c>
      <c r="E18" s="82" t="s">
        <v>1662</v>
      </c>
      <c r="F18" s="83" t="s">
        <v>1657</v>
      </c>
      <c r="G18" s="83" t="s">
        <v>1600</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1651</v>
      </c>
      <c r="B19" s="78" t="s">
        <v>1663</v>
      </c>
      <c r="C19" s="80" t="s">
        <v>1664</v>
      </c>
      <c r="D19" s="82" t="s">
        <v>1665</v>
      </c>
      <c r="E19" s="82" t="s">
        <v>1666</v>
      </c>
      <c r="F19" s="83" t="s">
        <v>1657</v>
      </c>
      <c r="G19" s="83" t="s">
        <v>1642</v>
      </c>
      <c r="H19" s="83">
        <v>1</v>
      </c>
      <c r="I19" s="85" t="str">
        <f>IF(COUNTIF(J19:AW19,"&lt;&gt;")=0,"",SUMPRODUCT(((Recommendations[ImplStatus]="Implemented")+(Recommendations[ImplStatus]="Compensated"))*ISNUMBER(MATCH(Recommendations[Id],J19:AW19,0)))/COUNTIF(J19:AW19,"&lt;&gt;"))</f>
        <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1651</v>
      </c>
      <c r="B20" s="78" t="s">
        <v>1667</v>
      </c>
      <c r="C20" s="80" t="s">
        <v>1668</v>
      </c>
      <c r="D20" s="82" t="s">
        <v>1669</v>
      </c>
      <c r="E20" s="82" t="s">
        <v>1670</v>
      </c>
      <c r="F20" s="83" t="s">
        <v>1657</v>
      </c>
      <c r="G20" s="83" t="s">
        <v>1642</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1651</v>
      </c>
      <c r="B21" s="78" t="s">
        <v>1671</v>
      </c>
      <c r="C21" s="80" t="s">
        <v>1672</v>
      </c>
      <c r="D21" s="82" t="s">
        <v>1673</v>
      </c>
      <c r="E21" s="82" t="s">
        <v>1674</v>
      </c>
      <c r="F21" s="83" t="s">
        <v>1657</v>
      </c>
      <c r="G21" s="83" t="s">
        <v>1642</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1651</v>
      </c>
      <c r="B22" s="78" t="s">
        <v>1675</v>
      </c>
      <c r="C22" s="80" t="s">
        <v>1676</v>
      </c>
      <c r="D22" s="82" t="s">
        <v>1677</v>
      </c>
      <c r="E22" s="82" t="s">
        <v>1678</v>
      </c>
      <c r="F22" s="83" t="s">
        <v>1657</v>
      </c>
      <c r="G22" s="83" t="s">
        <v>1642</v>
      </c>
      <c r="H22" s="83">
        <v>1</v>
      </c>
      <c r="I22" s="85" t="str">
        <f>IF(COUNTIF(J22:AW22,"&lt;&gt;")=0,"",SUMPRODUCT(((Recommendations[ImplStatus]="Implemented")+(Recommendations[ImplStatus]="Compensated"))*ISNUMBER(MATCH(Recommendations[Id],J22:AW22,0)))/COUNTIF(J22:AW22,"&lt;&gt;"))</f>
        <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1651</v>
      </c>
      <c r="B23" s="78" t="s">
        <v>1679</v>
      </c>
      <c r="C23" s="80" t="s">
        <v>1680</v>
      </c>
      <c r="D23" s="82" t="s">
        <v>1681</v>
      </c>
      <c r="E23" s="82" t="s">
        <v>1682</v>
      </c>
      <c r="F23" s="83" t="s">
        <v>1657</v>
      </c>
      <c r="G23" s="83" t="s">
        <v>1600</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1651</v>
      </c>
      <c r="B24" s="78" t="s">
        <v>1683</v>
      </c>
      <c r="C24" s="80" t="s">
        <v>1684</v>
      </c>
      <c r="D24" s="82" t="s">
        <v>1685</v>
      </c>
      <c r="E24" s="82" t="s">
        <v>1686</v>
      </c>
      <c r="F24" s="83" t="s">
        <v>1657</v>
      </c>
      <c r="G24" s="83" t="s">
        <v>1600</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1651</v>
      </c>
      <c r="B25" s="78" t="s">
        <v>1687</v>
      </c>
      <c r="C25" s="80" t="s">
        <v>1688</v>
      </c>
      <c r="D25" s="82" t="s">
        <v>1689</v>
      </c>
      <c r="E25" s="82" t="s">
        <v>1690</v>
      </c>
      <c r="F25" s="83" t="s">
        <v>1657</v>
      </c>
      <c r="G25" s="83" t="s">
        <v>1642</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1651</v>
      </c>
      <c r="B26" s="78" t="s">
        <v>1691</v>
      </c>
      <c r="C26" s="80" t="s">
        <v>1692</v>
      </c>
      <c r="D26" s="82" t="s">
        <v>1693</v>
      </c>
      <c r="E26" s="82" t="s">
        <v>1694</v>
      </c>
      <c r="F26" s="83" t="s">
        <v>1657</v>
      </c>
      <c r="G26" s="83" t="s">
        <v>1642</v>
      </c>
      <c r="H26" s="83">
        <v>2</v>
      </c>
      <c r="I26" s="85">
        <f>IF(COUNTIF(J26:AW26,"&lt;&gt;")=0,"",SUMPRODUCT(((Recommendations[ImplStatus]="Implemented")+(Recommendations[ImplStatus]="Compensated"))*ISNUMBER(MATCH(Recommendations[Id],J26:AW26,0)))/COUNTIF(J26:AW26,"&lt;&gt;"))</f>
        <v>0</v>
      </c>
      <c r="J26" s="87" t="s">
        <v>61</v>
      </c>
      <c r="K26" s="87" t="s">
        <v>66</v>
      </c>
      <c r="L26" s="87" t="s">
        <v>71</v>
      </c>
      <c r="M26" s="87" t="s">
        <v>86</v>
      </c>
      <c r="N26" s="87" t="s">
        <v>101</v>
      </c>
      <c r="O26" s="87" t="s">
        <v>106</v>
      </c>
      <c r="P26" s="87" t="s">
        <v>111</v>
      </c>
      <c r="Q26" s="87" t="s">
        <v>156</v>
      </c>
      <c r="R26" s="87" t="s">
        <v>161</v>
      </c>
      <c r="S26" s="87" t="s">
        <v>166</v>
      </c>
      <c r="T26" s="87" t="s">
        <v>491</v>
      </c>
      <c r="U26" s="87" t="s">
        <v>497</v>
      </c>
      <c r="V26" s="87" t="s">
        <v>649</v>
      </c>
      <c r="W26" s="87" t="s">
        <v>660</v>
      </c>
      <c r="X26" s="87" t="s">
        <v>677</v>
      </c>
      <c r="Y26" s="87" t="s">
        <v>699</v>
      </c>
      <c r="Z26" s="87" t="s">
        <v>1069</v>
      </c>
      <c r="AA26" s="87" t="s">
        <v>1215</v>
      </c>
      <c r="AB26" s="87" t="s">
        <v>1221</v>
      </c>
      <c r="AC26" s="87" t="s">
        <v>1281</v>
      </c>
      <c r="AD26" s="87"/>
      <c r="AE26" s="87"/>
      <c r="AF26" s="87"/>
      <c r="AG26" s="87"/>
      <c r="AH26" s="87"/>
      <c r="AI26" s="87"/>
      <c r="AJ26" s="87"/>
      <c r="AK26" s="87"/>
      <c r="AL26" s="87"/>
      <c r="AM26" s="87"/>
      <c r="AN26" s="87"/>
      <c r="AO26" s="87"/>
      <c r="AP26" s="87"/>
      <c r="AQ26" s="87"/>
      <c r="AR26" s="87"/>
      <c r="AS26" s="87"/>
      <c r="AT26" s="87"/>
      <c r="AU26" s="87"/>
      <c r="AV26" s="87"/>
      <c r="AW26" s="98"/>
    </row>
    <row r="27" spans="1:49" ht="60" customHeight="1" x14ac:dyDescent="0.35">
      <c r="A27" s="95" t="s">
        <v>1651</v>
      </c>
      <c r="B27" s="78" t="s">
        <v>1695</v>
      </c>
      <c r="C27" s="80" t="s">
        <v>1696</v>
      </c>
      <c r="D27" s="82" t="s">
        <v>1697</v>
      </c>
      <c r="E27" s="82" t="s">
        <v>1698</v>
      </c>
      <c r="F27" s="83" t="s">
        <v>1657</v>
      </c>
      <c r="G27" s="83" t="s">
        <v>1642</v>
      </c>
      <c r="H27" s="83">
        <v>2</v>
      </c>
      <c r="I27" s="85">
        <f>IF(COUNTIF(J27:AW27,"&lt;&gt;")=0,"",SUMPRODUCT(((Recommendations[ImplStatus]="Implemented")+(Recommendations[ImplStatus]="Compensated"))*ISNUMBER(MATCH(Recommendations[Id],J27:AW27,0)))/COUNTIF(J27:AW27,"&lt;&gt;"))</f>
        <v>0</v>
      </c>
      <c r="J27" s="87" t="s">
        <v>46</v>
      </c>
      <c r="K27" s="87" t="s">
        <v>146</v>
      </c>
      <c r="L27" s="87" t="s">
        <v>451</v>
      </c>
      <c r="M27" s="87" t="s">
        <v>1233</v>
      </c>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1651</v>
      </c>
      <c r="B28" s="78" t="s">
        <v>1699</v>
      </c>
      <c r="C28" s="80" t="s">
        <v>1700</v>
      </c>
      <c r="D28" s="82" t="s">
        <v>1701</v>
      </c>
      <c r="E28" s="82" t="s">
        <v>1702</v>
      </c>
      <c r="F28" s="83" t="s">
        <v>1657</v>
      </c>
      <c r="G28" s="83" t="s">
        <v>1642</v>
      </c>
      <c r="H28" s="83">
        <v>2</v>
      </c>
      <c r="I28" s="85" t="str">
        <f>IF(COUNTIF(J28:AW28,"&lt;&gt;")=0,"",SUMPRODUCT(((Recommendations[ImplStatus]="Implemented")+(Recommendations[ImplStatus]="Compensated"))*ISNUMBER(MATCH(Recommendations[Id],J28:AW28,0)))/COUNTIF(J28:AW28,"&lt;&gt;"))</f>
        <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1651</v>
      </c>
      <c r="B29" s="78" t="s">
        <v>1703</v>
      </c>
      <c r="C29" s="80" t="s">
        <v>1704</v>
      </c>
      <c r="D29" s="82" t="s">
        <v>1705</v>
      </c>
      <c r="E29" s="82" t="s">
        <v>1706</v>
      </c>
      <c r="F29" s="83" t="s">
        <v>1657</v>
      </c>
      <c r="G29" s="83" t="s">
        <v>1642</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1651</v>
      </c>
      <c r="B30" s="78" t="s">
        <v>1707</v>
      </c>
      <c r="C30" s="80" t="s">
        <v>1708</v>
      </c>
      <c r="D30" s="82" t="s">
        <v>1709</v>
      </c>
      <c r="E30" s="82" t="s">
        <v>1710</v>
      </c>
      <c r="F30" s="83" t="s">
        <v>1657</v>
      </c>
      <c r="G30" s="83" t="s">
        <v>1610</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1711</v>
      </c>
      <c r="B31" s="77">
        <v>4</v>
      </c>
      <c r="C31" s="79" t="s">
        <v>20</v>
      </c>
      <c r="D31" s="81" t="s">
        <v>1712</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1711</v>
      </c>
      <c r="B32" s="78" t="s">
        <v>1713</v>
      </c>
      <c r="C32" s="80" t="s">
        <v>1714</v>
      </c>
      <c r="D32" s="82" t="s">
        <v>1715</v>
      </c>
      <c r="E32" s="82" t="s">
        <v>1716</v>
      </c>
      <c r="F32" s="83" t="s">
        <v>1717</v>
      </c>
      <c r="G32" s="83" t="s">
        <v>1658</v>
      </c>
      <c r="H32" s="83">
        <v>1</v>
      </c>
      <c r="I32" s="85">
        <f>IF(COUNTIF(J32:AW32,"&lt;&gt;")=0,"",SUMPRODUCT(((Recommendations[ImplStatus]="Implemented")+(Recommendations[ImplStatus]="Compensated"))*ISNUMBER(MATCH(Recommendations[Id],J32:AW32,0)))/COUNTIF(J32:AW32,"&lt;&gt;"))</f>
        <v>0</v>
      </c>
      <c r="J32" s="87" t="s">
        <v>116</v>
      </c>
      <c r="K32" s="87" t="s">
        <v>121</v>
      </c>
      <c r="L32" s="87" t="s">
        <v>126</v>
      </c>
      <c r="M32" s="87" t="s">
        <v>131</v>
      </c>
      <c r="N32" s="87" t="s">
        <v>136</v>
      </c>
      <c r="O32" s="87" t="s">
        <v>141</v>
      </c>
      <c r="P32" s="87" t="s">
        <v>151</v>
      </c>
      <c r="Q32" s="87" t="s">
        <v>171</v>
      </c>
      <c r="R32" s="87" t="s">
        <v>217</v>
      </c>
      <c r="S32" s="87" t="s">
        <v>446</v>
      </c>
      <c r="T32" s="87" t="s">
        <v>457</v>
      </c>
      <c r="U32" s="87" t="s">
        <v>462</v>
      </c>
      <c r="V32" s="87" t="s">
        <v>467</v>
      </c>
      <c r="W32" s="87" t="s">
        <v>472</v>
      </c>
      <c r="X32" s="87" t="s">
        <v>478</v>
      </c>
      <c r="Y32" s="87" t="s">
        <v>484</v>
      </c>
      <c r="Z32" s="87" t="s">
        <v>529</v>
      </c>
      <c r="AA32" s="87" t="s">
        <v>535</v>
      </c>
      <c r="AB32" s="87" t="s">
        <v>541</v>
      </c>
      <c r="AC32" s="87" t="s">
        <v>615</v>
      </c>
      <c r="AD32" s="87" t="s">
        <v>621</v>
      </c>
      <c r="AE32" s="87" t="s">
        <v>626</v>
      </c>
      <c r="AF32" s="87" t="s">
        <v>1276</v>
      </c>
      <c r="AG32" s="87" t="s">
        <v>1286</v>
      </c>
      <c r="AH32" s="87" t="s">
        <v>1292</v>
      </c>
      <c r="AI32" s="87" t="s">
        <v>1296</v>
      </c>
      <c r="AJ32" s="87"/>
      <c r="AK32" s="87"/>
      <c r="AL32" s="87"/>
      <c r="AM32" s="87"/>
      <c r="AN32" s="87"/>
      <c r="AO32" s="87"/>
      <c r="AP32" s="87"/>
      <c r="AQ32" s="87"/>
      <c r="AR32" s="87"/>
      <c r="AS32" s="87"/>
      <c r="AT32" s="87"/>
      <c r="AU32" s="87"/>
      <c r="AV32" s="87"/>
      <c r="AW32" s="98"/>
    </row>
    <row r="33" spans="1:49" ht="60" customHeight="1" x14ac:dyDescent="0.35">
      <c r="A33" s="95" t="s">
        <v>1711</v>
      </c>
      <c r="B33" s="78" t="s">
        <v>1718</v>
      </c>
      <c r="C33" s="80" t="s">
        <v>1719</v>
      </c>
      <c r="D33" s="82" t="s">
        <v>1720</v>
      </c>
      <c r="E33" s="82" t="s">
        <v>1721</v>
      </c>
      <c r="F33" s="83" t="s">
        <v>1717</v>
      </c>
      <c r="G33" s="83" t="s">
        <v>1658</v>
      </c>
      <c r="H33" s="83">
        <v>1</v>
      </c>
      <c r="I33" s="85">
        <f>IF(COUNTIF(J33:AW33,"&lt;&gt;")=0,"",SUMPRODUCT(((Recommendations[ImplStatus]="Implemented")+(Recommendations[ImplStatus]="Compensated"))*ISNUMBER(MATCH(Recommendations[Id],J33:AW33,0)))/COUNTIF(J33:AW33,"&lt;&gt;"))</f>
        <v>0</v>
      </c>
      <c r="J33" s="87" t="s">
        <v>522</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1711</v>
      </c>
      <c r="B34" s="78" t="s">
        <v>1722</v>
      </c>
      <c r="C34" s="80" t="s">
        <v>1723</v>
      </c>
      <c r="D34" s="82" t="s">
        <v>1724</v>
      </c>
      <c r="E34" s="82" t="s">
        <v>1725</v>
      </c>
      <c r="F34" s="83" t="s">
        <v>1599</v>
      </c>
      <c r="G34" s="83" t="s">
        <v>1642</v>
      </c>
      <c r="H34" s="83">
        <v>1</v>
      </c>
      <c r="I34" s="85">
        <f>IF(COUNTIF(J34:AW34,"&lt;&gt;")=0,"",SUMPRODUCT(((Recommendations[ImplStatus]="Implemented")+(Recommendations[ImplStatus]="Compensated"))*ISNUMBER(MATCH(Recommendations[Id],J34:AW34,0)))/COUNTIF(J34:AW34,"&lt;&gt;"))</f>
        <v>0</v>
      </c>
      <c r="J34" s="87" t="s">
        <v>91</v>
      </c>
      <c r="K34" s="87" t="s">
        <v>96</v>
      </c>
      <c r="L34" s="87" t="s">
        <v>405</v>
      </c>
      <c r="M34" s="87" t="s">
        <v>411</v>
      </c>
      <c r="N34" s="87" t="s">
        <v>1244</v>
      </c>
      <c r="O34" s="87" t="s">
        <v>1262</v>
      </c>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1711</v>
      </c>
      <c r="B35" s="78" t="s">
        <v>1726</v>
      </c>
      <c r="C35" s="80" t="s">
        <v>1727</v>
      </c>
      <c r="D35" s="82" t="s">
        <v>1728</v>
      </c>
      <c r="E35" s="82" t="s">
        <v>1729</v>
      </c>
      <c r="F35" s="83" t="s">
        <v>1599</v>
      </c>
      <c r="G35" s="83" t="s">
        <v>1642</v>
      </c>
      <c r="H35" s="83">
        <v>1</v>
      </c>
      <c r="I35" s="85" t="str">
        <f>IF(COUNTIF(J35:AW35,"&lt;&gt;")=0,"",SUMPRODUCT(((Recommendations[ImplStatus]="Implemented")+(Recommendations[ImplStatus]="Compensated"))*ISNUMBER(MATCH(Recommendations[Id],J35:AW35,0)))/COUNTIF(J35:AW35,"&lt;&gt;"))</f>
        <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1711</v>
      </c>
      <c r="B36" s="78" t="s">
        <v>1730</v>
      </c>
      <c r="C36" s="80" t="s">
        <v>1731</v>
      </c>
      <c r="D36" s="82" t="s">
        <v>1732</v>
      </c>
      <c r="E36" s="82" t="s">
        <v>1733</v>
      </c>
      <c r="F36" s="83" t="s">
        <v>1599</v>
      </c>
      <c r="G36" s="83" t="s">
        <v>1642</v>
      </c>
      <c r="H36" s="83">
        <v>1</v>
      </c>
      <c r="I36" s="85" t="str">
        <f>IF(COUNTIF(J36:AW36,"&lt;&gt;")=0,"",SUMPRODUCT(((Recommendations[ImplStatus]="Implemented")+(Recommendations[ImplStatus]="Compensated"))*ISNUMBER(MATCH(Recommendations[Id],J36:AW36,0)))/COUNTIF(J36:AW36,"&lt;&gt;"))</f>
        <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1711</v>
      </c>
      <c r="B37" s="78" t="s">
        <v>1734</v>
      </c>
      <c r="C37" s="80" t="s">
        <v>1735</v>
      </c>
      <c r="D37" s="82" t="s">
        <v>1736</v>
      </c>
      <c r="E37" s="82" t="s">
        <v>1737</v>
      </c>
      <c r="F37" s="83" t="s">
        <v>1599</v>
      </c>
      <c r="G37" s="83" t="s">
        <v>1642</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1711</v>
      </c>
      <c r="B38" s="78" t="s">
        <v>1738</v>
      </c>
      <c r="C38" s="80" t="s">
        <v>1739</v>
      </c>
      <c r="D38" s="82" t="s">
        <v>1740</v>
      </c>
      <c r="E38" s="82" t="s">
        <v>1741</v>
      </c>
      <c r="F38" s="83" t="s">
        <v>1742</v>
      </c>
      <c r="G38" s="83" t="s">
        <v>1642</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1711</v>
      </c>
      <c r="B39" s="78" t="s">
        <v>1743</v>
      </c>
      <c r="C39" s="80" t="s">
        <v>1744</v>
      </c>
      <c r="D39" s="82" t="s">
        <v>1745</v>
      </c>
      <c r="E39" s="82" t="s">
        <v>1746</v>
      </c>
      <c r="F39" s="83" t="s">
        <v>1599</v>
      </c>
      <c r="G39" s="83" t="s">
        <v>1642</v>
      </c>
      <c r="H39" s="83">
        <v>2</v>
      </c>
      <c r="I39" s="85">
        <f>IF(COUNTIF(J39:AW39,"&lt;&gt;")=0,"",SUMPRODUCT(((Recommendations[ImplStatus]="Implemented")+(Recommendations[ImplStatus]="Compensated"))*ISNUMBER(MATCH(Recommendations[Id],J39:AW39,0)))/COUNTIF(J39:AW39,"&lt;&gt;"))</f>
        <v>0</v>
      </c>
      <c r="J39" s="87" t="s">
        <v>424</v>
      </c>
      <c r="K39" s="87" t="s">
        <v>430</v>
      </c>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1711</v>
      </c>
      <c r="B40" s="78" t="s">
        <v>1747</v>
      </c>
      <c r="C40" s="80" t="s">
        <v>1748</v>
      </c>
      <c r="D40" s="82" t="s">
        <v>1749</v>
      </c>
      <c r="E40" s="82" t="s">
        <v>1750</v>
      </c>
      <c r="F40" s="83" t="s">
        <v>1599</v>
      </c>
      <c r="G40" s="83" t="s">
        <v>1642</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1711</v>
      </c>
      <c r="B41" s="78" t="s">
        <v>1751</v>
      </c>
      <c r="C41" s="80" t="s">
        <v>1752</v>
      </c>
      <c r="D41" s="82" t="s">
        <v>1753</v>
      </c>
      <c r="E41" s="82" t="s">
        <v>1754</v>
      </c>
      <c r="F41" s="83" t="s">
        <v>1599</v>
      </c>
      <c r="G41" s="83" t="s">
        <v>1642</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1711</v>
      </c>
      <c r="B42" s="78" t="s">
        <v>1755</v>
      </c>
      <c r="C42" s="80" t="s">
        <v>1756</v>
      </c>
      <c r="D42" s="82" t="s">
        <v>1757</v>
      </c>
      <c r="E42" s="82" t="s">
        <v>1758</v>
      </c>
      <c r="F42" s="83" t="s">
        <v>1657</v>
      </c>
      <c r="G42" s="83" t="s">
        <v>1642</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1711</v>
      </c>
      <c r="B43" s="78" t="s">
        <v>1759</v>
      </c>
      <c r="C43" s="80" t="s">
        <v>1760</v>
      </c>
      <c r="D43" s="82" t="s">
        <v>1761</v>
      </c>
      <c r="E43" s="82" t="s">
        <v>1762</v>
      </c>
      <c r="F43" s="83" t="s">
        <v>1657</v>
      </c>
      <c r="G43" s="83" t="s">
        <v>1642</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301</v>
      </c>
      <c r="B44" s="77">
        <v>5</v>
      </c>
      <c r="C44" s="79" t="s">
        <v>20</v>
      </c>
      <c r="D44" s="81" t="s">
        <v>1763</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301</v>
      </c>
      <c r="B45" s="78" t="s">
        <v>1764</v>
      </c>
      <c r="C45" s="80" t="s">
        <v>1765</v>
      </c>
      <c r="D45" s="82" t="s">
        <v>1766</v>
      </c>
      <c r="E45" s="82" t="s">
        <v>1767</v>
      </c>
      <c r="F45" s="83" t="s">
        <v>1742</v>
      </c>
      <c r="G45" s="83" t="s">
        <v>1600</v>
      </c>
      <c r="H45" s="83">
        <v>1</v>
      </c>
      <c r="I45" s="85" t="str">
        <f>IF(COUNTIF(J45:AW45,"&lt;&gt;")=0,"",SUMPRODUCT(((Recommendations[ImplStatus]="Implemented")+(Recommendations[ImplStatus]="Compensated"))*ISNUMBER(MATCH(Recommendations[Id],J45:AW45,0)))/COUNTIF(J45:AW45,"&lt;&gt;"))</f>
        <v/>
      </c>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301</v>
      </c>
      <c r="B46" s="78" t="s">
        <v>1768</v>
      </c>
      <c r="C46" s="80" t="s">
        <v>1769</v>
      </c>
      <c r="D46" s="82" t="s">
        <v>1770</v>
      </c>
      <c r="E46" s="82" t="s">
        <v>1771</v>
      </c>
      <c r="F46" s="83" t="s">
        <v>1742</v>
      </c>
      <c r="G46" s="83" t="s">
        <v>1642</v>
      </c>
      <c r="H46" s="83">
        <v>1</v>
      </c>
      <c r="I46" s="85">
        <f>IF(COUNTIF(J46:AW46,"&lt;&gt;")=0,"",SUMPRODUCT(((Recommendations[ImplStatus]="Implemented")+(Recommendations[ImplStatus]="Compensated"))*ISNUMBER(MATCH(Recommendations[Id],J46:AW46,0)))/COUNTIF(J46:AW46,"&lt;&gt;"))</f>
        <v>0</v>
      </c>
      <c r="J46" s="87" t="s">
        <v>15</v>
      </c>
      <c r="K46" s="87" t="s">
        <v>24</v>
      </c>
      <c r="L46" s="87" t="s">
        <v>28</v>
      </c>
      <c r="M46" s="87" t="s">
        <v>33</v>
      </c>
      <c r="N46" s="87" t="s">
        <v>38</v>
      </c>
      <c r="O46" s="87" t="s">
        <v>42</v>
      </c>
      <c r="P46" s="87" t="s">
        <v>51</v>
      </c>
      <c r="Q46" s="87" t="s">
        <v>417</v>
      </c>
      <c r="R46" s="87" t="s">
        <v>1196</v>
      </c>
      <c r="S46" s="87" t="s">
        <v>1210</v>
      </c>
      <c r="T46" s="87" t="s">
        <v>1306</v>
      </c>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301</v>
      </c>
      <c r="B47" s="78" t="s">
        <v>1772</v>
      </c>
      <c r="C47" s="80" t="s">
        <v>1773</v>
      </c>
      <c r="D47" s="82" t="s">
        <v>1774</v>
      </c>
      <c r="E47" s="82" t="s">
        <v>1775</v>
      </c>
      <c r="F47" s="83" t="s">
        <v>1742</v>
      </c>
      <c r="G47" s="83" t="s">
        <v>1642</v>
      </c>
      <c r="H47" s="83">
        <v>1</v>
      </c>
      <c r="I47" s="85">
        <f>IF(COUNTIF(J47:AW47,"&lt;&gt;")=0,"",SUMPRODUCT(((Recommendations[ImplStatus]="Implemented")+(Recommendations[ImplStatus]="Compensated"))*ISNUMBER(MATCH(Recommendations[Id],J47:AW47,0)))/COUNTIF(J47:AW47,"&lt;&gt;"))</f>
        <v>0</v>
      </c>
      <c r="J47" s="87" t="s">
        <v>76</v>
      </c>
      <c r="K47" s="87" t="s">
        <v>81</v>
      </c>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301</v>
      </c>
      <c r="B48" s="78" t="s">
        <v>1776</v>
      </c>
      <c r="C48" s="80" t="s">
        <v>1777</v>
      </c>
      <c r="D48" s="82" t="s">
        <v>1778</v>
      </c>
      <c r="E48" s="82" t="s">
        <v>1779</v>
      </c>
      <c r="F48" s="83" t="s">
        <v>1742</v>
      </c>
      <c r="G48" s="83" t="s">
        <v>1642</v>
      </c>
      <c r="H48" s="83">
        <v>1</v>
      </c>
      <c r="I48" s="85">
        <f>IF(COUNTIF(J48:AW48,"&lt;&gt;")=0,"",SUMPRODUCT(((Recommendations[ImplStatus]="Implemented")+(Recommendations[ImplStatus]="Compensated"))*ISNUMBER(MATCH(Recommendations[Id],J48:AW48,0)))/COUNTIF(J48:AW48,"&lt;&gt;"))</f>
        <v>0</v>
      </c>
      <c r="J48" s="87" t="s">
        <v>176</v>
      </c>
      <c r="K48" s="87" t="s">
        <v>181</v>
      </c>
      <c r="L48" s="87" t="s">
        <v>186</v>
      </c>
      <c r="M48" s="87" t="s">
        <v>191</v>
      </c>
      <c r="N48" s="87" t="s">
        <v>196</v>
      </c>
      <c r="O48" s="87" t="s">
        <v>201</v>
      </c>
      <c r="P48" s="87" t="s">
        <v>206</v>
      </c>
      <c r="Q48" s="87" t="s">
        <v>212</v>
      </c>
      <c r="R48" s="87" t="s">
        <v>221</v>
      </c>
      <c r="S48" s="87" t="s">
        <v>225</v>
      </c>
      <c r="T48" s="87" t="s">
        <v>229</v>
      </c>
      <c r="U48" s="87" t="s">
        <v>233</v>
      </c>
      <c r="V48" s="87" t="s">
        <v>237</v>
      </c>
      <c r="W48" s="87" t="s">
        <v>241</v>
      </c>
      <c r="X48" s="87" t="s">
        <v>245</v>
      </c>
      <c r="Y48" s="87" t="s">
        <v>249</v>
      </c>
      <c r="Z48" s="87" t="s">
        <v>253</v>
      </c>
      <c r="AA48" s="87" t="s">
        <v>257</v>
      </c>
      <c r="AB48" s="87" t="s">
        <v>261</v>
      </c>
      <c r="AC48" s="87" t="s">
        <v>265</v>
      </c>
      <c r="AD48" s="87" t="s">
        <v>269</v>
      </c>
      <c r="AE48" s="87" t="s">
        <v>277</v>
      </c>
      <c r="AF48" s="87" t="s">
        <v>281</v>
      </c>
      <c r="AG48" s="87" t="s">
        <v>285</v>
      </c>
      <c r="AH48" s="87" t="s">
        <v>289</v>
      </c>
      <c r="AI48" s="87" t="s">
        <v>293</v>
      </c>
      <c r="AJ48" s="87" t="s">
        <v>441</v>
      </c>
      <c r="AK48" s="87" t="s">
        <v>502</v>
      </c>
      <c r="AL48" s="87" t="s">
        <v>1256</v>
      </c>
      <c r="AM48" s="87" t="s">
        <v>1301</v>
      </c>
      <c r="AN48" s="87"/>
      <c r="AO48" s="87"/>
      <c r="AP48" s="87"/>
      <c r="AQ48" s="87"/>
      <c r="AR48" s="87"/>
      <c r="AS48" s="87"/>
      <c r="AT48" s="87"/>
      <c r="AU48" s="87"/>
      <c r="AV48" s="87"/>
      <c r="AW48" s="98"/>
    </row>
    <row r="49" spans="1:49" ht="60" customHeight="1" x14ac:dyDescent="0.35">
      <c r="A49" s="95" t="s">
        <v>301</v>
      </c>
      <c r="B49" s="78" t="s">
        <v>1780</v>
      </c>
      <c r="C49" s="80" t="s">
        <v>1781</v>
      </c>
      <c r="D49" s="82" t="s">
        <v>1782</v>
      </c>
      <c r="E49" s="82" t="s">
        <v>1783</v>
      </c>
      <c r="F49" s="83" t="s">
        <v>1742</v>
      </c>
      <c r="G49" s="83" t="s">
        <v>1600</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301</v>
      </c>
      <c r="B50" s="78" t="s">
        <v>1784</v>
      </c>
      <c r="C50" s="80" t="s">
        <v>1785</v>
      </c>
      <c r="D50" s="82" t="s">
        <v>1786</v>
      </c>
      <c r="E50" s="82" t="s">
        <v>1787</v>
      </c>
      <c r="F50" s="83" t="s">
        <v>1742</v>
      </c>
      <c r="G50" s="83" t="s">
        <v>1658</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1788</v>
      </c>
      <c r="B51" s="77">
        <v>6</v>
      </c>
      <c r="C51" s="79" t="s">
        <v>20</v>
      </c>
      <c r="D51" s="81" t="s">
        <v>1789</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1788</v>
      </c>
      <c r="B52" s="78" t="s">
        <v>1790</v>
      </c>
      <c r="C52" s="80" t="s">
        <v>1791</v>
      </c>
      <c r="D52" s="82" t="s">
        <v>1792</v>
      </c>
      <c r="E52" s="82" t="s">
        <v>1793</v>
      </c>
      <c r="F52" s="83" t="s">
        <v>1717</v>
      </c>
      <c r="G52" s="83" t="s">
        <v>1658</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1788</v>
      </c>
      <c r="B53" s="78" t="s">
        <v>1794</v>
      </c>
      <c r="C53" s="80" t="s">
        <v>1795</v>
      </c>
      <c r="D53" s="82" t="s">
        <v>1796</v>
      </c>
      <c r="E53" s="82" t="s">
        <v>1797</v>
      </c>
      <c r="F53" s="83" t="s">
        <v>1717</v>
      </c>
      <c r="G53" s="83" t="s">
        <v>1658</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1788</v>
      </c>
      <c r="B54" s="78" t="s">
        <v>1798</v>
      </c>
      <c r="C54" s="80" t="s">
        <v>1799</v>
      </c>
      <c r="D54" s="82" t="s">
        <v>1800</v>
      </c>
      <c r="E54" s="82" t="s">
        <v>1801</v>
      </c>
      <c r="F54" s="83" t="s">
        <v>1742</v>
      </c>
      <c r="G54" s="83" t="s">
        <v>1642</v>
      </c>
      <c r="H54" s="83">
        <v>1</v>
      </c>
      <c r="I54" s="85" t="str">
        <f>IF(COUNTIF(J54:AW54,"&lt;&gt;")=0,"",SUMPRODUCT(((Recommendations[ImplStatus]="Implemented")+(Recommendations[ImplStatus]="Compensated"))*ISNUMBER(MATCH(Recommendations[Id],J54:AW54,0)))/COUNTIF(J54:AW54,"&lt;&gt;"))</f>
        <v/>
      </c>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1788</v>
      </c>
      <c r="B55" s="78" t="s">
        <v>1802</v>
      </c>
      <c r="C55" s="80" t="s">
        <v>1803</v>
      </c>
      <c r="D55" s="82" t="s">
        <v>1804</v>
      </c>
      <c r="E55" s="82" t="s">
        <v>1805</v>
      </c>
      <c r="F55" s="83" t="s">
        <v>1742</v>
      </c>
      <c r="G55" s="83" t="s">
        <v>1642</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1788</v>
      </c>
      <c r="B56" s="78" t="s">
        <v>1806</v>
      </c>
      <c r="C56" s="80" t="s">
        <v>1807</v>
      </c>
      <c r="D56" s="82" t="s">
        <v>1808</v>
      </c>
      <c r="E56" s="82" t="s">
        <v>1809</v>
      </c>
      <c r="F56" s="83" t="s">
        <v>1742</v>
      </c>
      <c r="G56" s="83" t="s">
        <v>1642</v>
      </c>
      <c r="H56" s="83">
        <v>1</v>
      </c>
      <c r="I56" s="85">
        <f>IF(COUNTIF(J56:AW56,"&lt;&gt;")=0,"",SUMPRODUCT(((Recommendations[ImplStatus]="Implemented")+(Recommendations[ImplStatus]="Compensated"))*ISNUMBER(MATCH(Recommendations[Id],J56:AW56,0)))/COUNTIF(J56:AW56,"&lt;&gt;"))</f>
        <v>0</v>
      </c>
      <c r="J56" s="87" t="s">
        <v>564</v>
      </c>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1788</v>
      </c>
      <c r="B57" s="78" t="s">
        <v>1810</v>
      </c>
      <c r="C57" s="80" t="s">
        <v>1811</v>
      </c>
      <c r="D57" s="82" t="s">
        <v>1812</v>
      </c>
      <c r="E57" s="82" t="s">
        <v>1813</v>
      </c>
      <c r="F57" s="83" t="s">
        <v>1625</v>
      </c>
      <c r="G57" s="83" t="s">
        <v>1600</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1788</v>
      </c>
      <c r="B58" s="78" t="s">
        <v>1814</v>
      </c>
      <c r="C58" s="80" t="s">
        <v>1815</v>
      </c>
      <c r="D58" s="82" t="s">
        <v>1816</v>
      </c>
      <c r="E58" s="82" t="s">
        <v>1817</v>
      </c>
      <c r="F58" s="83" t="s">
        <v>1742</v>
      </c>
      <c r="G58" s="83" t="s">
        <v>1642</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1788</v>
      </c>
      <c r="B59" s="78" t="s">
        <v>1818</v>
      </c>
      <c r="C59" s="80" t="s">
        <v>1819</v>
      </c>
      <c r="D59" s="82" t="s">
        <v>1820</v>
      </c>
      <c r="E59" s="82" t="s">
        <v>1821</v>
      </c>
      <c r="F59" s="83" t="s">
        <v>1742</v>
      </c>
      <c r="G59" s="83" t="s">
        <v>1658</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1822</v>
      </c>
      <c r="B60" s="77">
        <v>7</v>
      </c>
      <c r="C60" s="79" t="s">
        <v>20</v>
      </c>
      <c r="D60" s="81" t="s">
        <v>1823</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1822</v>
      </c>
      <c r="B61" s="78" t="s">
        <v>1824</v>
      </c>
      <c r="C61" s="80" t="s">
        <v>1825</v>
      </c>
      <c r="D61" s="82" t="s">
        <v>1826</v>
      </c>
      <c r="E61" s="82" t="s">
        <v>1827</v>
      </c>
      <c r="F61" s="83" t="s">
        <v>1717</v>
      </c>
      <c r="G61" s="83" t="s">
        <v>1658</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1822</v>
      </c>
      <c r="B62" s="78" t="s">
        <v>1828</v>
      </c>
      <c r="C62" s="80" t="s">
        <v>1829</v>
      </c>
      <c r="D62" s="82" t="s">
        <v>1830</v>
      </c>
      <c r="E62" s="82" t="s">
        <v>1831</v>
      </c>
      <c r="F62" s="83" t="s">
        <v>1717</v>
      </c>
      <c r="G62" s="83" t="s">
        <v>1658</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1822</v>
      </c>
      <c r="B63" s="78" t="s">
        <v>1832</v>
      </c>
      <c r="C63" s="80" t="s">
        <v>1833</v>
      </c>
      <c r="D63" s="82" t="s">
        <v>1834</v>
      </c>
      <c r="E63" s="82" t="s">
        <v>1835</v>
      </c>
      <c r="F63" s="83" t="s">
        <v>1625</v>
      </c>
      <c r="G63" s="83" t="s">
        <v>1642</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1822</v>
      </c>
      <c r="B64" s="78" t="s">
        <v>1836</v>
      </c>
      <c r="C64" s="80" t="s">
        <v>1837</v>
      </c>
      <c r="D64" s="82" t="s">
        <v>1838</v>
      </c>
      <c r="E64" s="82" t="s">
        <v>1839</v>
      </c>
      <c r="F64" s="83" t="s">
        <v>1625</v>
      </c>
      <c r="G64" s="83" t="s">
        <v>1642</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1822</v>
      </c>
      <c r="B65" s="78" t="s">
        <v>1840</v>
      </c>
      <c r="C65" s="80" t="s">
        <v>1841</v>
      </c>
      <c r="D65" s="82" t="s">
        <v>1842</v>
      </c>
      <c r="E65" s="82" t="s">
        <v>1843</v>
      </c>
      <c r="F65" s="83" t="s">
        <v>1625</v>
      </c>
      <c r="G65" s="83" t="s">
        <v>1600</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1822</v>
      </c>
      <c r="B66" s="78" t="s">
        <v>1844</v>
      </c>
      <c r="C66" s="80" t="s">
        <v>1845</v>
      </c>
      <c r="D66" s="82" t="s">
        <v>1846</v>
      </c>
      <c r="E66" s="82" t="s">
        <v>1847</v>
      </c>
      <c r="F66" s="83" t="s">
        <v>1625</v>
      </c>
      <c r="G66" s="83" t="s">
        <v>1600</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1822</v>
      </c>
      <c r="B67" s="78" t="s">
        <v>1848</v>
      </c>
      <c r="C67" s="80" t="s">
        <v>1849</v>
      </c>
      <c r="D67" s="82" t="s">
        <v>1850</v>
      </c>
      <c r="E67" s="82" t="s">
        <v>1851</v>
      </c>
      <c r="F67" s="83" t="s">
        <v>1625</v>
      </c>
      <c r="G67" s="83" t="s">
        <v>1605</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1852</v>
      </c>
      <c r="B68" s="77">
        <v>8</v>
      </c>
      <c r="C68" s="79" t="s">
        <v>20</v>
      </c>
      <c r="D68" s="81" t="s">
        <v>1853</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1852</v>
      </c>
      <c r="B69" s="78" t="s">
        <v>1854</v>
      </c>
      <c r="C69" s="80" t="s">
        <v>1855</v>
      </c>
      <c r="D69" s="82" t="s">
        <v>1856</v>
      </c>
      <c r="E69" s="82" t="s">
        <v>1857</v>
      </c>
      <c r="F69" s="83" t="s">
        <v>1717</v>
      </c>
      <c r="G69" s="83" t="s">
        <v>1658</v>
      </c>
      <c r="H69" s="83">
        <v>1</v>
      </c>
      <c r="I69" s="85" t="str">
        <f>IF(COUNTIF(J69:AW69,"&lt;&gt;")=0,"",SUMPRODUCT(((Recommendations[ImplStatus]="Implemented")+(Recommendations[ImplStatus]="Compensated"))*ISNUMBER(MATCH(Recommendations[Id],J69:AW69,0)))/COUNTIF(J69:AW69,"&lt;&gt;"))</f>
        <v/>
      </c>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1852</v>
      </c>
      <c r="B70" s="78" t="s">
        <v>1858</v>
      </c>
      <c r="C70" s="80" t="s">
        <v>1859</v>
      </c>
      <c r="D70" s="82" t="s">
        <v>1860</v>
      </c>
      <c r="E70" s="82" t="s">
        <v>1861</v>
      </c>
      <c r="F70" s="83" t="s">
        <v>1657</v>
      </c>
      <c r="G70" s="83" t="s">
        <v>1610</v>
      </c>
      <c r="H70" s="83">
        <v>1</v>
      </c>
      <c r="I70" s="85" t="str">
        <f>IF(COUNTIF(J70:AW70,"&lt;&gt;")=0,"",SUMPRODUCT(((Recommendations[ImplStatus]="Implemented")+(Recommendations[ImplStatus]="Compensated"))*ISNUMBER(MATCH(Recommendations[Id],J70:AW70,0)))/COUNTIF(J70:AW70,"&lt;&gt;"))</f>
        <v/>
      </c>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98"/>
    </row>
    <row r="71" spans="1:49" ht="60" customHeight="1" x14ac:dyDescent="0.35">
      <c r="A71" s="95" t="s">
        <v>1852</v>
      </c>
      <c r="B71" s="78" t="s">
        <v>1862</v>
      </c>
      <c r="C71" s="80" t="s">
        <v>1863</v>
      </c>
      <c r="D71" s="82" t="s">
        <v>1864</v>
      </c>
      <c r="E71" s="82" t="s">
        <v>1865</v>
      </c>
      <c r="F71" s="83" t="s">
        <v>1657</v>
      </c>
      <c r="G71" s="83" t="s">
        <v>1642</v>
      </c>
      <c r="H71" s="83">
        <v>1</v>
      </c>
      <c r="I71" s="85">
        <f>IF(COUNTIF(J71:AW71,"&lt;&gt;")=0,"",SUMPRODUCT(((Recommendations[ImplStatus]="Implemented")+(Recommendations[ImplStatus]="Compensated"))*ISNUMBER(MATCH(Recommendations[Id],J71:AW71,0)))/COUNTIF(J71:AW71,"&lt;&gt;"))</f>
        <v>0</v>
      </c>
      <c r="J71" s="87" t="s">
        <v>571</v>
      </c>
      <c r="K71" s="87" t="s">
        <v>577</v>
      </c>
      <c r="L71" s="87" t="s">
        <v>583</v>
      </c>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1852</v>
      </c>
      <c r="B72" s="78" t="s">
        <v>1866</v>
      </c>
      <c r="C72" s="80" t="s">
        <v>1867</v>
      </c>
      <c r="D72" s="82" t="s">
        <v>1868</v>
      </c>
      <c r="E72" s="82" t="s">
        <v>1869</v>
      </c>
      <c r="F72" s="83" t="s">
        <v>1870</v>
      </c>
      <c r="G72" s="83" t="s">
        <v>1642</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1852</v>
      </c>
      <c r="B73" s="78" t="s">
        <v>1871</v>
      </c>
      <c r="C73" s="80" t="s">
        <v>1872</v>
      </c>
      <c r="D73" s="82" t="s">
        <v>1873</v>
      </c>
      <c r="E73" s="82" t="s">
        <v>1874</v>
      </c>
      <c r="F73" s="83" t="s">
        <v>1657</v>
      </c>
      <c r="G73" s="83" t="s">
        <v>1610</v>
      </c>
      <c r="H73" s="83">
        <v>2</v>
      </c>
      <c r="I73" s="85">
        <f>IF(COUNTIF(J73:AW73,"&lt;&gt;")=0,"",SUMPRODUCT(((Recommendations[ImplStatus]="Implemented")+(Recommendations[ImplStatus]="Compensated"))*ISNUMBER(MATCH(Recommendations[Id],J73:AW73,0)))/COUNTIF(J73:AW73,"&lt;&gt;"))</f>
        <v>0</v>
      </c>
      <c r="J73" s="87" t="s">
        <v>56</v>
      </c>
      <c r="K73" s="87" t="s">
        <v>273</v>
      </c>
      <c r="L73" s="87" t="s">
        <v>298</v>
      </c>
      <c r="M73" s="87" t="s">
        <v>302</v>
      </c>
      <c r="N73" s="87" t="s">
        <v>305</v>
      </c>
      <c r="O73" s="87" t="s">
        <v>309</v>
      </c>
      <c r="P73" s="87" t="s">
        <v>312</v>
      </c>
      <c r="Q73" s="87" t="s">
        <v>316</v>
      </c>
      <c r="R73" s="87" t="s">
        <v>319</v>
      </c>
      <c r="S73" s="87" t="s">
        <v>322</v>
      </c>
      <c r="T73" s="87" t="s">
        <v>325</v>
      </c>
      <c r="U73" s="87" t="s">
        <v>328</v>
      </c>
      <c r="V73" s="87" t="s">
        <v>332</v>
      </c>
      <c r="W73" s="87" t="s">
        <v>335</v>
      </c>
      <c r="X73" s="87" t="s">
        <v>338</v>
      </c>
      <c r="Y73" s="87" t="s">
        <v>341</v>
      </c>
      <c r="Z73" s="87" t="s">
        <v>345</v>
      </c>
      <c r="AA73" s="87" t="s">
        <v>348</v>
      </c>
      <c r="AB73" s="87" t="s">
        <v>351</v>
      </c>
      <c r="AC73" s="87" t="s">
        <v>354</v>
      </c>
      <c r="AD73" s="87" t="s">
        <v>358</v>
      </c>
      <c r="AE73" s="87" t="s">
        <v>362</v>
      </c>
      <c r="AF73" s="87" t="s">
        <v>365</v>
      </c>
      <c r="AG73" s="87" t="s">
        <v>368</v>
      </c>
      <c r="AH73" s="87" t="s">
        <v>371</v>
      </c>
      <c r="AI73" s="87"/>
      <c r="AJ73" s="87"/>
      <c r="AK73" s="87"/>
      <c r="AL73" s="87"/>
      <c r="AM73" s="87"/>
      <c r="AN73" s="87"/>
      <c r="AO73" s="87"/>
      <c r="AP73" s="87"/>
      <c r="AQ73" s="87"/>
      <c r="AR73" s="87"/>
      <c r="AS73" s="87"/>
      <c r="AT73" s="87"/>
      <c r="AU73" s="87"/>
      <c r="AV73" s="87"/>
      <c r="AW73" s="98"/>
    </row>
    <row r="74" spans="1:49" ht="60" customHeight="1" x14ac:dyDescent="0.35">
      <c r="A74" s="95" t="s">
        <v>1852</v>
      </c>
      <c r="B74" s="78" t="s">
        <v>1875</v>
      </c>
      <c r="C74" s="80" t="s">
        <v>1876</v>
      </c>
      <c r="D74" s="82" t="s">
        <v>1877</v>
      </c>
      <c r="E74" s="82" t="s">
        <v>1878</v>
      </c>
      <c r="F74" s="83" t="s">
        <v>1657</v>
      </c>
      <c r="G74" s="83" t="s">
        <v>1610</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1852</v>
      </c>
      <c r="B75" s="78" t="s">
        <v>1879</v>
      </c>
      <c r="C75" s="80" t="s">
        <v>1880</v>
      </c>
      <c r="D75" s="82" t="s">
        <v>1881</v>
      </c>
      <c r="E75" s="82" t="s">
        <v>1882</v>
      </c>
      <c r="F75" s="83" t="s">
        <v>1657</v>
      </c>
      <c r="G75" s="83" t="s">
        <v>1610</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1852</v>
      </c>
      <c r="B76" s="78" t="s">
        <v>1883</v>
      </c>
      <c r="C76" s="80" t="s">
        <v>1884</v>
      </c>
      <c r="D76" s="82" t="s">
        <v>1885</v>
      </c>
      <c r="E76" s="82" t="s">
        <v>1886</v>
      </c>
      <c r="F76" s="83" t="s">
        <v>1657</v>
      </c>
      <c r="G76" s="83" t="s">
        <v>1610</v>
      </c>
      <c r="H76" s="83">
        <v>2</v>
      </c>
      <c r="I76" s="85">
        <f>IF(COUNTIF(J76:AW76,"&lt;&gt;")=0,"",SUMPRODUCT(((Recommendations[ImplStatus]="Implemented")+(Recommendations[ImplStatus]="Compensated"))*ISNUMBER(MATCH(Recommendations[Id],J76:AW76,0)))/COUNTIF(J76:AW76,"&lt;&gt;"))</f>
        <v>0</v>
      </c>
      <c r="J76" s="87" t="s">
        <v>1269</v>
      </c>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1852</v>
      </c>
      <c r="B77" s="78" t="s">
        <v>1887</v>
      </c>
      <c r="C77" s="80" t="s">
        <v>1888</v>
      </c>
      <c r="D77" s="82" t="s">
        <v>1889</v>
      </c>
      <c r="E77" s="82" t="s">
        <v>1890</v>
      </c>
      <c r="F77" s="83" t="s">
        <v>1657</v>
      </c>
      <c r="G77" s="83" t="s">
        <v>1610</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1852</v>
      </c>
      <c r="B78" s="78" t="s">
        <v>1891</v>
      </c>
      <c r="C78" s="80" t="s">
        <v>1892</v>
      </c>
      <c r="D78" s="82" t="s">
        <v>1893</v>
      </c>
      <c r="E78" s="82" t="s">
        <v>1894</v>
      </c>
      <c r="F78" s="83" t="s">
        <v>1657</v>
      </c>
      <c r="G78" s="83" t="s">
        <v>1642</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1852</v>
      </c>
      <c r="B79" s="78" t="s">
        <v>1895</v>
      </c>
      <c r="C79" s="80" t="s">
        <v>1896</v>
      </c>
      <c r="D79" s="82" t="s">
        <v>1897</v>
      </c>
      <c r="E79" s="82" t="s">
        <v>1898</v>
      </c>
      <c r="F79" s="83" t="s">
        <v>1657</v>
      </c>
      <c r="G79" s="83" t="s">
        <v>1610</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1852</v>
      </c>
      <c r="B80" s="78" t="s">
        <v>1899</v>
      </c>
      <c r="C80" s="80" t="s">
        <v>1900</v>
      </c>
      <c r="D80" s="82" t="s">
        <v>1901</v>
      </c>
      <c r="E80" s="82" t="s">
        <v>1902</v>
      </c>
      <c r="F80" s="83" t="s">
        <v>1657</v>
      </c>
      <c r="G80" s="83" t="s">
        <v>1610</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1903</v>
      </c>
      <c r="B81" s="77">
        <v>9</v>
      </c>
      <c r="C81" s="79" t="s">
        <v>20</v>
      </c>
      <c r="D81" s="81" t="s">
        <v>1904</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1903</v>
      </c>
      <c r="B82" s="78" t="s">
        <v>1905</v>
      </c>
      <c r="C82" s="80" t="s">
        <v>1906</v>
      </c>
      <c r="D82" s="82" t="s">
        <v>1907</v>
      </c>
      <c r="E82" s="82" t="s">
        <v>1908</v>
      </c>
      <c r="F82" s="83" t="s">
        <v>1625</v>
      </c>
      <c r="G82" s="83" t="s">
        <v>1642</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1903</v>
      </c>
      <c r="B83" s="78" t="s">
        <v>1909</v>
      </c>
      <c r="C83" s="80" t="s">
        <v>1910</v>
      </c>
      <c r="D83" s="82" t="s">
        <v>1911</v>
      </c>
      <c r="E83" s="82" t="s">
        <v>1912</v>
      </c>
      <c r="F83" s="83" t="s">
        <v>1599</v>
      </c>
      <c r="G83" s="83" t="s">
        <v>1642</v>
      </c>
      <c r="H83" s="83">
        <v>1</v>
      </c>
      <c r="I83" s="85">
        <f>IF(COUNTIF(J83:AW83,"&lt;&gt;")=0,"",SUMPRODUCT(((Recommendations[ImplStatus]="Implemented")+(Recommendations[ImplStatus]="Compensated"))*ISNUMBER(MATCH(Recommendations[Id],J83:AW83,0)))/COUNTIF(J83:AW83,"&lt;&gt;"))</f>
        <v>0</v>
      </c>
      <c r="J83" s="87" t="s">
        <v>587</v>
      </c>
      <c r="K83" s="87" t="s">
        <v>593</v>
      </c>
      <c r="L83" s="87" t="s">
        <v>599</v>
      </c>
      <c r="M83" s="87" t="s">
        <v>605</v>
      </c>
      <c r="N83" s="87" t="s">
        <v>636</v>
      </c>
      <c r="O83" s="87" t="s">
        <v>642</v>
      </c>
      <c r="P83" s="87" t="s">
        <v>671</v>
      </c>
      <c r="Q83" s="87" t="s">
        <v>682</v>
      </c>
      <c r="R83" s="87" t="s">
        <v>688</v>
      </c>
      <c r="S83" s="87" t="s">
        <v>694</v>
      </c>
      <c r="T83" s="87" t="s">
        <v>705</v>
      </c>
      <c r="U83" s="87" t="s">
        <v>710</v>
      </c>
      <c r="V83" s="87" t="s">
        <v>715</v>
      </c>
      <c r="W83" s="87" t="s">
        <v>720</v>
      </c>
      <c r="X83" s="87" t="s">
        <v>725</v>
      </c>
      <c r="Y83" s="87" t="s">
        <v>730</v>
      </c>
      <c r="Z83" s="87" t="s">
        <v>736</v>
      </c>
      <c r="AA83" s="87" t="s">
        <v>741</v>
      </c>
      <c r="AB83" s="87" t="s">
        <v>746</v>
      </c>
      <c r="AC83" s="87" t="s">
        <v>751</v>
      </c>
      <c r="AD83" s="87" t="s">
        <v>756</v>
      </c>
      <c r="AE83" s="87" t="s">
        <v>761</v>
      </c>
      <c r="AF83" s="87" t="s">
        <v>766</v>
      </c>
      <c r="AG83" s="87" t="s">
        <v>771</v>
      </c>
      <c r="AH83" s="87" t="s">
        <v>776</v>
      </c>
      <c r="AI83" s="87" t="s">
        <v>781</v>
      </c>
      <c r="AJ83" s="87" t="s">
        <v>786</v>
      </c>
      <c r="AK83" s="87" t="s">
        <v>791</v>
      </c>
      <c r="AL83" s="87" t="s">
        <v>796</v>
      </c>
      <c r="AM83" s="87" t="s">
        <v>801</v>
      </c>
      <c r="AN83" s="87" t="s">
        <v>806</v>
      </c>
      <c r="AO83" s="87" t="s">
        <v>811</v>
      </c>
      <c r="AP83" s="87" t="s">
        <v>816</v>
      </c>
      <c r="AQ83" s="87" t="s">
        <v>821</v>
      </c>
      <c r="AR83" s="87" t="s">
        <v>826</v>
      </c>
      <c r="AS83" s="87" t="s">
        <v>831</v>
      </c>
      <c r="AT83" s="87" t="s">
        <v>836</v>
      </c>
      <c r="AU83" s="87" t="s">
        <v>841</v>
      </c>
      <c r="AV83" s="87" t="s">
        <v>847</v>
      </c>
      <c r="AW83" s="98" t="s">
        <v>852</v>
      </c>
    </row>
    <row r="84" spans="1:49" ht="60" customHeight="1" x14ac:dyDescent="0.35">
      <c r="A84" s="95" t="s">
        <v>1903</v>
      </c>
      <c r="B84" s="78" t="s">
        <v>1913</v>
      </c>
      <c r="C84" s="80" t="s">
        <v>1914</v>
      </c>
      <c r="D84" s="82" t="s">
        <v>1915</v>
      </c>
      <c r="E84" s="82" t="s">
        <v>1916</v>
      </c>
      <c r="F84" s="83" t="s">
        <v>1870</v>
      </c>
      <c r="G84" s="83" t="s">
        <v>1642</v>
      </c>
      <c r="H84" s="83">
        <v>2</v>
      </c>
      <c r="I84" s="85">
        <f>IF(COUNTIF(J84:AW84,"&lt;&gt;")=0,"",SUMPRODUCT(((Recommendations[ImplStatus]="Implemented")+(Recommendations[ImplStatus]="Compensated"))*ISNUMBER(MATCH(Recommendations[Id],J84:AW84,0)))/COUNTIF(J84:AW84,"&lt;&gt;"))</f>
        <v>0</v>
      </c>
      <c r="J84" s="87" t="s">
        <v>1157</v>
      </c>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98"/>
    </row>
    <row r="85" spans="1:49" ht="60" customHeight="1" x14ac:dyDescent="0.35">
      <c r="A85" s="95" t="s">
        <v>1903</v>
      </c>
      <c r="B85" s="78" t="s">
        <v>1917</v>
      </c>
      <c r="C85" s="80" t="s">
        <v>1918</v>
      </c>
      <c r="D85" s="82" t="s">
        <v>1919</v>
      </c>
      <c r="E85" s="82" t="s">
        <v>1920</v>
      </c>
      <c r="F85" s="83" t="s">
        <v>1625</v>
      </c>
      <c r="G85" s="83" t="s">
        <v>1642</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1903</v>
      </c>
      <c r="B86" s="78" t="s">
        <v>1921</v>
      </c>
      <c r="C86" s="80" t="s">
        <v>1922</v>
      </c>
      <c r="D86" s="82" t="s">
        <v>1923</v>
      </c>
      <c r="E86" s="82" t="s">
        <v>1924</v>
      </c>
      <c r="F86" s="83" t="s">
        <v>1870</v>
      </c>
      <c r="G86" s="83" t="s">
        <v>1642</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1903</v>
      </c>
      <c r="B87" s="78" t="s">
        <v>1925</v>
      </c>
      <c r="C87" s="80" t="s">
        <v>1926</v>
      </c>
      <c r="D87" s="82" t="s">
        <v>1927</v>
      </c>
      <c r="E87" s="82" t="s">
        <v>1928</v>
      </c>
      <c r="F87" s="83" t="s">
        <v>1870</v>
      </c>
      <c r="G87" s="83" t="s">
        <v>1642</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1903</v>
      </c>
      <c r="B88" s="78" t="s">
        <v>1929</v>
      </c>
      <c r="C88" s="80" t="s">
        <v>1930</v>
      </c>
      <c r="D88" s="82" t="s">
        <v>1931</v>
      </c>
      <c r="E88" s="82" t="s">
        <v>1932</v>
      </c>
      <c r="F88" s="83" t="s">
        <v>1870</v>
      </c>
      <c r="G88" s="83" t="s">
        <v>1642</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1933</v>
      </c>
      <c r="B89" s="77">
        <v>10</v>
      </c>
      <c r="C89" s="79" t="s">
        <v>20</v>
      </c>
      <c r="D89" s="81" t="s">
        <v>1934</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1933</v>
      </c>
      <c r="B90" s="78" t="s">
        <v>1935</v>
      </c>
      <c r="C90" s="80" t="s">
        <v>1936</v>
      </c>
      <c r="D90" s="82" t="s">
        <v>1937</v>
      </c>
      <c r="E90" s="82" t="s">
        <v>1938</v>
      </c>
      <c r="F90" s="83" t="s">
        <v>1599</v>
      </c>
      <c r="G90" s="83" t="s">
        <v>1610</v>
      </c>
      <c r="H90" s="83">
        <v>1</v>
      </c>
      <c r="I90" s="85">
        <f>IF(COUNTIF(J90:AW90,"&lt;&gt;")=0,"",SUMPRODUCT(((Recommendations[ImplStatus]="Implemented")+(Recommendations[ImplStatus]="Compensated"))*ISNUMBER(MATCH(Recommendations[Id],J90:AW90,0)))/COUNTIF(J90:AW90,"&lt;&gt;"))</f>
        <v>0</v>
      </c>
      <c r="J90" s="87" t="s">
        <v>1127</v>
      </c>
      <c r="K90" s="87" t="s">
        <v>1134</v>
      </c>
      <c r="L90" s="87" t="s">
        <v>1139</v>
      </c>
      <c r="M90" s="87" t="s">
        <v>1144</v>
      </c>
      <c r="N90" s="87" t="s">
        <v>1163</v>
      </c>
      <c r="O90" s="87" t="s">
        <v>1169</v>
      </c>
      <c r="P90" s="87" t="s">
        <v>1174</v>
      </c>
      <c r="Q90" s="87" t="s">
        <v>1179</v>
      </c>
      <c r="R90" s="87" t="s">
        <v>1184</v>
      </c>
      <c r="S90" s="87" t="s">
        <v>1190</v>
      </c>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1933</v>
      </c>
      <c r="B91" s="78" t="s">
        <v>1939</v>
      </c>
      <c r="C91" s="80" t="s">
        <v>1940</v>
      </c>
      <c r="D91" s="82" t="s">
        <v>1941</v>
      </c>
      <c r="E91" s="82" t="s">
        <v>1942</v>
      </c>
      <c r="F91" s="83" t="s">
        <v>1599</v>
      </c>
      <c r="G91" s="83" t="s">
        <v>1642</v>
      </c>
      <c r="H91" s="83">
        <v>1</v>
      </c>
      <c r="I91" s="85" t="str">
        <f>IF(COUNTIF(J91:AW91,"&lt;&gt;")=0,"",SUMPRODUCT(((Recommendations[ImplStatus]="Implemented")+(Recommendations[ImplStatus]="Compensated"))*ISNUMBER(MATCH(Recommendations[Id],J91:AW91,0)))/COUNTIF(J91:AW91,"&lt;&gt;"))</f>
        <v/>
      </c>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1933</v>
      </c>
      <c r="B92" s="78" t="s">
        <v>1943</v>
      </c>
      <c r="C92" s="80" t="s">
        <v>1944</v>
      </c>
      <c r="D92" s="82" t="s">
        <v>1945</v>
      </c>
      <c r="E92" s="82" t="s">
        <v>1946</v>
      </c>
      <c r="F92" s="83" t="s">
        <v>1599</v>
      </c>
      <c r="G92" s="83" t="s">
        <v>1642</v>
      </c>
      <c r="H92" s="83">
        <v>1</v>
      </c>
      <c r="I92" s="85">
        <f>IF(COUNTIF(J92:AW92,"&lt;&gt;")=0,"",SUMPRODUCT(((Recommendations[ImplStatus]="Implemented")+(Recommendations[ImplStatus]="Compensated"))*ISNUMBER(MATCH(Recommendations[Id],J92:AW92,0)))/COUNTIF(J92:AW92,"&lt;&gt;"))</f>
        <v>0</v>
      </c>
      <c r="J92" s="87" t="s">
        <v>548</v>
      </c>
      <c r="K92" s="87" t="s">
        <v>553</v>
      </c>
      <c r="L92" s="87" t="s">
        <v>558</v>
      </c>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1933</v>
      </c>
      <c r="B93" s="78" t="s">
        <v>1947</v>
      </c>
      <c r="C93" s="80" t="s">
        <v>1948</v>
      </c>
      <c r="D93" s="82" t="s">
        <v>1949</v>
      </c>
      <c r="E93" s="82" t="s">
        <v>1950</v>
      </c>
      <c r="F93" s="83" t="s">
        <v>1599</v>
      </c>
      <c r="G93" s="83" t="s">
        <v>1610</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1933</v>
      </c>
      <c r="B94" s="78" t="s">
        <v>1951</v>
      </c>
      <c r="C94" s="80" t="s">
        <v>1952</v>
      </c>
      <c r="D94" s="82" t="s">
        <v>1953</v>
      </c>
      <c r="E94" s="82" t="s">
        <v>1954</v>
      </c>
      <c r="F94" s="83" t="s">
        <v>1599</v>
      </c>
      <c r="G94" s="83" t="s">
        <v>1642</v>
      </c>
      <c r="H94" s="83">
        <v>2</v>
      </c>
      <c r="I94" s="85">
        <f>IF(COUNTIF(J94:AW94,"&lt;&gt;")=0,"",SUMPRODUCT(((Recommendations[ImplStatus]="Implemented")+(Recommendations[ImplStatus]="Compensated"))*ISNUMBER(MATCH(Recommendations[Id],J94:AW94,0)))/COUNTIF(J94:AW94,"&lt;&gt;"))</f>
        <v>0</v>
      </c>
      <c r="J94" s="87" t="s">
        <v>435</v>
      </c>
      <c r="K94" s="87" t="s">
        <v>509</v>
      </c>
      <c r="L94" s="87" t="s">
        <v>515</v>
      </c>
      <c r="M94" s="87" t="s">
        <v>1150</v>
      </c>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1933</v>
      </c>
      <c r="B95" s="78" t="s">
        <v>1955</v>
      </c>
      <c r="C95" s="80" t="s">
        <v>1956</v>
      </c>
      <c r="D95" s="82" t="s">
        <v>1957</v>
      </c>
      <c r="E95" s="82" t="s">
        <v>1958</v>
      </c>
      <c r="F95" s="83" t="s">
        <v>1599</v>
      </c>
      <c r="G95" s="83" t="s">
        <v>1642</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1933</v>
      </c>
      <c r="B96" s="78" t="s">
        <v>1959</v>
      </c>
      <c r="C96" s="80" t="s">
        <v>1960</v>
      </c>
      <c r="D96" s="82" t="s">
        <v>1961</v>
      </c>
      <c r="E96" s="82" t="s">
        <v>1962</v>
      </c>
      <c r="F96" s="83" t="s">
        <v>1599</v>
      </c>
      <c r="G96" s="83" t="s">
        <v>1610</v>
      </c>
      <c r="H96" s="83">
        <v>2</v>
      </c>
      <c r="I96" s="85" t="str">
        <f>IF(COUNTIF(J96:AW96,"&lt;&gt;")=0,"",SUMPRODUCT(((Recommendations[ImplStatus]="Implemented")+(Recommendations[ImplStatus]="Compensated"))*ISNUMBER(MATCH(Recommendations[Id],J96:AW96,0)))/COUNTIF(J96:AW96,"&lt;&gt;"))</f>
        <v/>
      </c>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1963</v>
      </c>
      <c r="B97" s="77">
        <v>11</v>
      </c>
      <c r="C97" s="79" t="s">
        <v>20</v>
      </c>
      <c r="D97" s="81" t="s">
        <v>1964</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1963</v>
      </c>
      <c r="B98" s="78" t="s">
        <v>1965</v>
      </c>
      <c r="C98" s="80" t="s">
        <v>1966</v>
      </c>
      <c r="D98" s="82" t="s">
        <v>1967</v>
      </c>
      <c r="E98" s="82" t="s">
        <v>1968</v>
      </c>
      <c r="F98" s="83" t="s">
        <v>1717</v>
      </c>
      <c r="G98" s="83" t="s">
        <v>1658</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1963</v>
      </c>
      <c r="B99" s="78" t="s">
        <v>1969</v>
      </c>
      <c r="C99" s="80" t="s">
        <v>1970</v>
      </c>
      <c r="D99" s="82" t="s">
        <v>1971</v>
      </c>
      <c r="E99" s="82" t="s">
        <v>1972</v>
      </c>
      <c r="F99" s="83" t="s">
        <v>1657</v>
      </c>
      <c r="G99" s="83" t="s">
        <v>1973</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1963</v>
      </c>
      <c r="B100" s="78" t="s">
        <v>1974</v>
      </c>
      <c r="C100" s="80" t="s">
        <v>1975</v>
      </c>
      <c r="D100" s="82" t="s">
        <v>1976</v>
      </c>
      <c r="E100" s="82" t="s">
        <v>1977</v>
      </c>
      <c r="F100" s="83" t="s">
        <v>1657</v>
      </c>
      <c r="G100" s="83" t="s">
        <v>1642</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1963</v>
      </c>
      <c r="B101" s="78" t="s">
        <v>1978</v>
      </c>
      <c r="C101" s="80" t="s">
        <v>1979</v>
      </c>
      <c r="D101" s="82" t="s">
        <v>1980</v>
      </c>
      <c r="E101" s="82" t="s">
        <v>1981</v>
      </c>
      <c r="F101" s="83" t="s">
        <v>1657</v>
      </c>
      <c r="G101" s="83" t="s">
        <v>1973</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1963</v>
      </c>
      <c r="B102" s="78" t="s">
        <v>1982</v>
      </c>
      <c r="C102" s="80" t="s">
        <v>1983</v>
      </c>
      <c r="D102" s="82" t="s">
        <v>1984</v>
      </c>
      <c r="E102" s="82" t="s">
        <v>1985</v>
      </c>
      <c r="F102" s="83" t="s">
        <v>1657</v>
      </c>
      <c r="G102" s="83" t="s">
        <v>1973</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1986</v>
      </c>
      <c r="B103" s="77">
        <v>12</v>
      </c>
      <c r="C103" s="79" t="s">
        <v>20</v>
      </c>
      <c r="D103" s="81" t="s">
        <v>1987</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1986</v>
      </c>
      <c r="B104" s="78" t="s">
        <v>1988</v>
      </c>
      <c r="C104" s="80" t="s">
        <v>1989</v>
      </c>
      <c r="D104" s="82" t="s">
        <v>1990</v>
      </c>
      <c r="E104" s="82" t="s">
        <v>1991</v>
      </c>
      <c r="F104" s="83" t="s">
        <v>1870</v>
      </c>
      <c r="G104" s="83" t="s">
        <v>1642</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1986</v>
      </c>
      <c r="B105" s="78" t="s">
        <v>1992</v>
      </c>
      <c r="C105" s="80" t="s">
        <v>1993</v>
      </c>
      <c r="D105" s="82" t="s">
        <v>1994</v>
      </c>
      <c r="E105" s="82" t="s">
        <v>1995</v>
      </c>
      <c r="F105" s="83" t="s">
        <v>1870</v>
      </c>
      <c r="G105" s="83" t="s">
        <v>1642</v>
      </c>
      <c r="H105" s="83">
        <v>2</v>
      </c>
      <c r="I105" s="85">
        <f>IF(COUNTIF(J105:AW105,"&lt;&gt;")=0,"",SUMPRODUCT(((Recommendations[ImplStatus]="Implemented")+(Recommendations[ImplStatus]="Compensated"))*ISNUMBER(MATCH(Recommendations[Id],J105:AW105,0)))/COUNTIF(J105:AW105,"&lt;&gt;"))</f>
        <v>0</v>
      </c>
      <c r="J105" s="87" t="s">
        <v>375</v>
      </c>
      <c r="K105" s="87" t="s">
        <v>378</v>
      </c>
      <c r="L105" s="87" t="s">
        <v>381</v>
      </c>
      <c r="M105" s="87" t="s">
        <v>385</v>
      </c>
      <c r="N105" s="87" t="s">
        <v>388</v>
      </c>
      <c r="O105" s="87" t="s">
        <v>391</v>
      </c>
      <c r="P105" s="87" t="s">
        <v>395</v>
      </c>
      <c r="Q105" s="87" t="s">
        <v>398</v>
      </c>
      <c r="R105" s="87" t="s">
        <v>401</v>
      </c>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1986</v>
      </c>
      <c r="B106" s="78" t="s">
        <v>1996</v>
      </c>
      <c r="C106" s="80" t="s">
        <v>1997</v>
      </c>
      <c r="D106" s="82" t="s">
        <v>1998</v>
      </c>
      <c r="E106" s="82" t="s">
        <v>1999</v>
      </c>
      <c r="F106" s="83" t="s">
        <v>1870</v>
      </c>
      <c r="G106" s="83" t="s">
        <v>1642</v>
      </c>
      <c r="H106" s="83">
        <v>2</v>
      </c>
      <c r="I106" s="85" t="str">
        <f>IF(COUNTIF(J106:AW106,"&lt;&gt;")=0,"",SUMPRODUCT(((Recommendations[ImplStatus]="Implemented")+(Recommendations[ImplStatus]="Compensated"))*ISNUMBER(MATCH(Recommendations[Id],J106:AW106,0)))/COUNTIF(J106:AW106,"&lt;&gt;"))</f>
        <v/>
      </c>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1986</v>
      </c>
      <c r="B107" s="78" t="s">
        <v>2000</v>
      </c>
      <c r="C107" s="80" t="s">
        <v>2001</v>
      </c>
      <c r="D107" s="82" t="s">
        <v>2002</v>
      </c>
      <c r="E107" s="82" t="s">
        <v>2003</v>
      </c>
      <c r="F107" s="83" t="s">
        <v>1717</v>
      </c>
      <c r="G107" s="83" t="s">
        <v>1658</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1986</v>
      </c>
      <c r="B108" s="78" t="s">
        <v>2004</v>
      </c>
      <c r="C108" s="80" t="s">
        <v>2005</v>
      </c>
      <c r="D108" s="82" t="s">
        <v>2006</v>
      </c>
      <c r="E108" s="82" t="s">
        <v>2007</v>
      </c>
      <c r="F108" s="83" t="s">
        <v>1870</v>
      </c>
      <c r="G108" s="83" t="s">
        <v>1642</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1986</v>
      </c>
      <c r="B109" s="78" t="s">
        <v>2008</v>
      </c>
      <c r="C109" s="80" t="s">
        <v>2009</v>
      </c>
      <c r="D109" s="82" t="s">
        <v>2010</v>
      </c>
      <c r="E109" s="82" t="s">
        <v>2011</v>
      </c>
      <c r="F109" s="83" t="s">
        <v>1870</v>
      </c>
      <c r="G109" s="83" t="s">
        <v>1642</v>
      </c>
      <c r="H109" s="83">
        <v>2</v>
      </c>
      <c r="I109" s="85" t="str">
        <f>IF(COUNTIF(J109:AW109,"&lt;&gt;")=0,"",SUMPRODUCT(((Recommendations[ImplStatus]="Implemented")+(Recommendations[ImplStatus]="Compensated"))*ISNUMBER(MATCH(Recommendations[Id],J109:AW109,0)))/COUNTIF(J109:AW109,"&lt;&gt;"))</f>
        <v/>
      </c>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1986</v>
      </c>
      <c r="B110" s="78" t="s">
        <v>2012</v>
      </c>
      <c r="C110" s="80" t="s">
        <v>2013</v>
      </c>
      <c r="D110" s="82" t="s">
        <v>2014</v>
      </c>
      <c r="E110" s="82" t="s">
        <v>2015</v>
      </c>
      <c r="F110" s="83" t="s">
        <v>1599</v>
      </c>
      <c r="G110" s="83" t="s">
        <v>1642</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1986</v>
      </c>
      <c r="B111" s="78" t="s">
        <v>2016</v>
      </c>
      <c r="C111" s="80" t="s">
        <v>2017</v>
      </c>
      <c r="D111" s="82" t="s">
        <v>2018</v>
      </c>
      <c r="E111" s="82" t="s">
        <v>2019</v>
      </c>
      <c r="F111" s="83" t="s">
        <v>1599</v>
      </c>
      <c r="G111" s="83" t="s">
        <v>1642</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2020</v>
      </c>
      <c r="B112" s="77">
        <v>13</v>
      </c>
      <c r="C112" s="79" t="s">
        <v>20</v>
      </c>
      <c r="D112" s="81" t="s">
        <v>2021</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2020</v>
      </c>
      <c r="B113" s="78" t="s">
        <v>2022</v>
      </c>
      <c r="C113" s="80" t="s">
        <v>2023</v>
      </c>
      <c r="D113" s="82" t="s">
        <v>2024</v>
      </c>
      <c r="E113" s="82" t="s">
        <v>2025</v>
      </c>
      <c r="F113" s="83" t="s">
        <v>1870</v>
      </c>
      <c r="G113" s="83" t="s">
        <v>1610</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2020</v>
      </c>
      <c r="B114" s="78" t="s">
        <v>2026</v>
      </c>
      <c r="C114" s="80" t="s">
        <v>2027</v>
      </c>
      <c r="D114" s="82" t="s">
        <v>2028</v>
      </c>
      <c r="E114" s="82" t="s">
        <v>2029</v>
      </c>
      <c r="F114" s="83" t="s">
        <v>1599</v>
      </c>
      <c r="G114" s="83" t="s">
        <v>1610</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2020</v>
      </c>
      <c r="B115" s="78" t="s">
        <v>2030</v>
      </c>
      <c r="C115" s="80" t="s">
        <v>2031</v>
      </c>
      <c r="D115" s="82" t="s">
        <v>2032</v>
      </c>
      <c r="E115" s="82" t="s">
        <v>2033</v>
      </c>
      <c r="F115" s="83" t="s">
        <v>1870</v>
      </c>
      <c r="G115" s="83" t="s">
        <v>1610</v>
      </c>
      <c r="H115" s="83">
        <v>2</v>
      </c>
      <c r="I115" s="85">
        <f>IF(COUNTIF(J115:AW115,"&lt;&gt;")=0,"",SUMPRODUCT(((Recommendations[ImplStatus]="Implemented")+(Recommendations[ImplStatus]="Compensated"))*ISNUMBER(MATCH(Recommendations[Id],J115:AW115,0)))/COUNTIF(J115:AW115,"&lt;&gt;"))</f>
        <v>0</v>
      </c>
      <c r="J115" s="87" t="s">
        <v>1203</v>
      </c>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2020</v>
      </c>
      <c r="B116" s="78" t="s">
        <v>2034</v>
      </c>
      <c r="C116" s="80" t="s">
        <v>2035</v>
      </c>
      <c r="D116" s="82" t="s">
        <v>2036</v>
      </c>
      <c r="E116" s="82" t="s">
        <v>2037</v>
      </c>
      <c r="F116" s="83" t="s">
        <v>1870</v>
      </c>
      <c r="G116" s="83" t="s">
        <v>1642</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2020</v>
      </c>
      <c r="B117" s="78" t="s">
        <v>2038</v>
      </c>
      <c r="C117" s="80" t="s">
        <v>2039</v>
      </c>
      <c r="D117" s="82" t="s">
        <v>2040</v>
      </c>
      <c r="E117" s="82" t="s">
        <v>2041</v>
      </c>
      <c r="F117" s="83" t="s">
        <v>1599</v>
      </c>
      <c r="G117" s="83" t="s">
        <v>1642</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2020</v>
      </c>
      <c r="B118" s="78" t="s">
        <v>2042</v>
      </c>
      <c r="C118" s="80" t="s">
        <v>2043</v>
      </c>
      <c r="D118" s="82" t="s">
        <v>2044</v>
      </c>
      <c r="E118" s="82" t="s">
        <v>2045</v>
      </c>
      <c r="F118" s="83" t="s">
        <v>1870</v>
      </c>
      <c r="G118" s="83" t="s">
        <v>1610</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2020</v>
      </c>
      <c r="B119" s="78" t="s">
        <v>2046</v>
      </c>
      <c r="C119" s="80" t="s">
        <v>2047</v>
      </c>
      <c r="D119" s="82" t="s">
        <v>2048</v>
      </c>
      <c r="E119" s="82" t="s">
        <v>2049</v>
      </c>
      <c r="F119" s="83" t="s">
        <v>1599</v>
      </c>
      <c r="G119" s="83" t="s">
        <v>1642</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2020</v>
      </c>
      <c r="B120" s="78" t="s">
        <v>2050</v>
      </c>
      <c r="C120" s="80" t="s">
        <v>2051</v>
      </c>
      <c r="D120" s="82" t="s">
        <v>2052</v>
      </c>
      <c r="E120" s="82" t="s">
        <v>2053</v>
      </c>
      <c r="F120" s="83" t="s">
        <v>1870</v>
      </c>
      <c r="G120" s="83" t="s">
        <v>1642</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2020</v>
      </c>
      <c r="B121" s="78" t="s">
        <v>2054</v>
      </c>
      <c r="C121" s="80" t="s">
        <v>2055</v>
      </c>
      <c r="D121" s="82" t="s">
        <v>2056</v>
      </c>
      <c r="E121" s="82" t="s">
        <v>2057</v>
      </c>
      <c r="F121" s="83" t="s">
        <v>1870</v>
      </c>
      <c r="G121" s="83" t="s">
        <v>1642</v>
      </c>
      <c r="H121" s="83">
        <v>3</v>
      </c>
      <c r="I121" s="85" t="str">
        <f>IF(COUNTIF(J121:AW121,"&lt;&gt;")=0,"",SUMPRODUCT(((Recommendations[ImplStatus]="Implemented")+(Recommendations[ImplStatus]="Compensated"))*ISNUMBER(MATCH(Recommendations[Id],J121:AW121,0)))/COUNTIF(J121:AW121,"&lt;&gt;"))</f>
        <v/>
      </c>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2020</v>
      </c>
      <c r="B122" s="78" t="s">
        <v>2058</v>
      </c>
      <c r="C122" s="80" t="s">
        <v>2059</v>
      </c>
      <c r="D122" s="82" t="s">
        <v>2060</v>
      </c>
      <c r="E122" s="82" t="s">
        <v>2061</v>
      </c>
      <c r="F122" s="83" t="s">
        <v>1870</v>
      </c>
      <c r="G122" s="83" t="s">
        <v>1642</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2020</v>
      </c>
      <c r="B123" s="78" t="s">
        <v>2062</v>
      </c>
      <c r="C123" s="80" t="s">
        <v>2063</v>
      </c>
      <c r="D123" s="82" t="s">
        <v>2064</v>
      </c>
      <c r="E123" s="82" t="s">
        <v>2065</v>
      </c>
      <c r="F123" s="83" t="s">
        <v>1870</v>
      </c>
      <c r="G123" s="83" t="s">
        <v>1610</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2066</v>
      </c>
      <c r="B124" s="77">
        <v>14</v>
      </c>
      <c r="C124" s="79" t="s">
        <v>20</v>
      </c>
      <c r="D124" s="81" t="s">
        <v>2067</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2066</v>
      </c>
      <c r="B125" s="78" t="s">
        <v>2068</v>
      </c>
      <c r="C125" s="80" t="s">
        <v>2069</v>
      </c>
      <c r="D125" s="82" t="s">
        <v>2070</v>
      </c>
      <c r="E125" s="82" t="s">
        <v>2071</v>
      </c>
      <c r="F125" s="83" t="s">
        <v>1717</v>
      </c>
      <c r="G125" s="83" t="s">
        <v>1658</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2066</v>
      </c>
      <c r="B126" s="78" t="s">
        <v>2072</v>
      </c>
      <c r="C126" s="80" t="s">
        <v>2073</v>
      </c>
      <c r="D126" s="82" t="s">
        <v>2074</v>
      </c>
      <c r="E126" s="82" t="s">
        <v>2075</v>
      </c>
      <c r="F126" s="83" t="s">
        <v>1742</v>
      </c>
      <c r="G126" s="83" t="s">
        <v>1642</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2066</v>
      </c>
      <c r="B127" s="78" t="s">
        <v>2076</v>
      </c>
      <c r="C127" s="80" t="s">
        <v>2077</v>
      </c>
      <c r="D127" s="82" t="s">
        <v>2078</v>
      </c>
      <c r="E127" s="82" t="s">
        <v>2079</v>
      </c>
      <c r="F127" s="83" t="s">
        <v>1742</v>
      </c>
      <c r="G127" s="83" t="s">
        <v>1642</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2066</v>
      </c>
      <c r="B128" s="78" t="s">
        <v>2080</v>
      </c>
      <c r="C128" s="80" t="s">
        <v>2081</v>
      </c>
      <c r="D128" s="82" t="s">
        <v>2082</v>
      </c>
      <c r="E128" s="82" t="s">
        <v>2083</v>
      </c>
      <c r="F128" s="83" t="s">
        <v>1742</v>
      </c>
      <c r="G128" s="83" t="s">
        <v>1642</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2066</v>
      </c>
      <c r="B129" s="78" t="s">
        <v>2084</v>
      </c>
      <c r="C129" s="80" t="s">
        <v>2085</v>
      </c>
      <c r="D129" s="82" t="s">
        <v>2086</v>
      </c>
      <c r="E129" s="82" t="s">
        <v>2087</v>
      </c>
      <c r="F129" s="83" t="s">
        <v>1742</v>
      </c>
      <c r="G129" s="83" t="s">
        <v>1642</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2066</v>
      </c>
      <c r="B130" s="78" t="s">
        <v>2088</v>
      </c>
      <c r="C130" s="80" t="s">
        <v>2089</v>
      </c>
      <c r="D130" s="82" t="s">
        <v>2090</v>
      </c>
      <c r="E130" s="82" t="s">
        <v>2091</v>
      </c>
      <c r="F130" s="83" t="s">
        <v>1742</v>
      </c>
      <c r="G130" s="83" t="s">
        <v>1642</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2066</v>
      </c>
      <c r="B131" s="78" t="s">
        <v>2092</v>
      </c>
      <c r="C131" s="80" t="s">
        <v>2093</v>
      </c>
      <c r="D131" s="82" t="s">
        <v>2094</v>
      </c>
      <c r="E131" s="82" t="s">
        <v>2095</v>
      </c>
      <c r="F131" s="83" t="s">
        <v>1742</v>
      </c>
      <c r="G131" s="83" t="s">
        <v>1642</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2066</v>
      </c>
      <c r="B132" s="78" t="s">
        <v>2096</v>
      </c>
      <c r="C132" s="80" t="s">
        <v>2097</v>
      </c>
      <c r="D132" s="82" t="s">
        <v>2098</v>
      </c>
      <c r="E132" s="82" t="s">
        <v>2099</v>
      </c>
      <c r="F132" s="83" t="s">
        <v>1742</v>
      </c>
      <c r="G132" s="83" t="s">
        <v>1642</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2066</v>
      </c>
      <c r="B133" s="78" t="s">
        <v>2100</v>
      </c>
      <c r="C133" s="80" t="s">
        <v>2101</v>
      </c>
      <c r="D133" s="82" t="s">
        <v>2102</v>
      </c>
      <c r="E133" s="82" t="s">
        <v>2103</v>
      </c>
      <c r="F133" s="83" t="s">
        <v>1742</v>
      </c>
      <c r="G133" s="83" t="s">
        <v>1642</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2104</v>
      </c>
      <c r="B134" s="77">
        <v>15</v>
      </c>
      <c r="C134" s="79" t="s">
        <v>20</v>
      </c>
      <c r="D134" s="81" t="s">
        <v>2105</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2104</v>
      </c>
      <c r="B135" s="78" t="s">
        <v>2106</v>
      </c>
      <c r="C135" s="80" t="s">
        <v>2107</v>
      </c>
      <c r="D135" s="82" t="s">
        <v>2108</v>
      </c>
      <c r="E135" s="82" t="s">
        <v>2109</v>
      </c>
      <c r="F135" s="83" t="s">
        <v>1742</v>
      </c>
      <c r="G135" s="83" t="s">
        <v>1600</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2104</v>
      </c>
      <c r="B136" s="78" t="s">
        <v>2110</v>
      </c>
      <c r="C136" s="80" t="s">
        <v>2111</v>
      </c>
      <c r="D136" s="82" t="s">
        <v>2112</v>
      </c>
      <c r="E136" s="82" t="s">
        <v>2113</v>
      </c>
      <c r="F136" s="83" t="s">
        <v>1717</v>
      </c>
      <c r="G136" s="83" t="s">
        <v>1658</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2104</v>
      </c>
      <c r="B137" s="78" t="s">
        <v>2114</v>
      </c>
      <c r="C137" s="80" t="s">
        <v>2115</v>
      </c>
      <c r="D137" s="82" t="s">
        <v>2116</v>
      </c>
      <c r="E137" s="82" t="s">
        <v>2117</v>
      </c>
      <c r="F137" s="83" t="s">
        <v>1742</v>
      </c>
      <c r="G137" s="83" t="s">
        <v>1658</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2104</v>
      </c>
      <c r="B138" s="78" t="s">
        <v>2118</v>
      </c>
      <c r="C138" s="80" t="s">
        <v>2119</v>
      </c>
      <c r="D138" s="82" t="s">
        <v>2120</v>
      </c>
      <c r="E138" s="82" t="s">
        <v>2121</v>
      </c>
      <c r="F138" s="83" t="s">
        <v>1717</v>
      </c>
      <c r="G138" s="83" t="s">
        <v>1658</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2104</v>
      </c>
      <c r="B139" s="78" t="s">
        <v>2122</v>
      </c>
      <c r="C139" s="80" t="s">
        <v>2123</v>
      </c>
      <c r="D139" s="82" t="s">
        <v>2124</v>
      </c>
      <c r="E139" s="82" t="s">
        <v>2125</v>
      </c>
      <c r="F139" s="83" t="s">
        <v>1742</v>
      </c>
      <c r="G139" s="83" t="s">
        <v>1658</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2104</v>
      </c>
      <c r="B140" s="78" t="s">
        <v>2126</v>
      </c>
      <c r="C140" s="80" t="s">
        <v>2127</v>
      </c>
      <c r="D140" s="82" t="s">
        <v>2128</v>
      </c>
      <c r="E140" s="82" t="s">
        <v>2129</v>
      </c>
      <c r="F140" s="83" t="s">
        <v>1657</v>
      </c>
      <c r="G140" s="83" t="s">
        <v>1658</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2104</v>
      </c>
      <c r="B141" s="78" t="s">
        <v>2130</v>
      </c>
      <c r="C141" s="80" t="s">
        <v>2131</v>
      </c>
      <c r="D141" s="82" t="s">
        <v>2132</v>
      </c>
      <c r="E141" s="82" t="s">
        <v>2133</v>
      </c>
      <c r="F141" s="83" t="s">
        <v>1657</v>
      </c>
      <c r="G141" s="83" t="s">
        <v>1642</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2134</v>
      </c>
      <c r="B142" s="77">
        <v>16</v>
      </c>
      <c r="C142" s="79" t="s">
        <v>20</v>
      </c>
      <c r="D142" s="81" t="s">
        <v>2135</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2134</v>
      </c>
      <c r="B143" s="78" t="s">
        <v>2136</v>
      </c>
      <c r="C143" s="80" t="s">
        <v>2137</v>
      </c>
      <c r="D143" s="82" t="s">
        <v>2138</v>
      </c>
      <c r="E143" s="82" t="s">
        <v>2139</v>
      </c>
      <c r="F143" s="83" t="s">
        <v>1717</v>
      </c>
      <c r="G143" s="83" t="s">
        <v>1658</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2134</v>
      </c>
      <c r="B144" s="78" t="s">
        <v>2140</v>
      </c>
      <c r="C144" s="80" t="s">
        <v>2141</v>
      </c>
      <c r="D144" s="82" t="s">
        <v>2142</v>
      </c>
      <c r="E144" s="82" t="s">
        <v>2143</v>
      </c>
      <c r="F144" s="83" t="s">
        <v>1717</v>
      </c>
      <c r="G144" s="83" t="s">
        <v>1658</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2134</v>
      </c>
      <c r="B145" s="78" t="s">
        <v>2144</v>
      </c>
      <c r="C145" s="80" t="s">
        <v>2145</v>
      </c>
      <c r="D145" s="82" t="s">
        <v>2146</v>
      </c>
      <c r="E145" s="82" t="s">
        <v>2147</v>
      </c>
      <c r="F145" s="83" t="s">
        <v>1625</v>
      </c>
      <c r="G145" s="83" t="s">
        <v>1610</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2134</v>
      </c>
      <c r="B146" s="78" t="s">
        <v>2148</v>
      </c>
      <c r="C146" s="80" t="s">
        <v>2149</v>
      </c>
      <c r="D146" s="82" t="s">
        <v>2150</v>
      </c>
      <c r="E146" s="82" t="s">
        <v>2151</v>
      </c>
      <c r="F146" s="83" t="s">
        <v>1625</v>
      </c>
      <c r="G146" s="83" t="s">
        <v>1600</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2134</v>
      </c>
      <c r="B147" s="78" t="s">
        <v>2152</v>
      </c>
      <c r="C147" s="80" t="s">
        <v>2153</v>
      </c>
      <c r="D147" s="82" t="s">
        <v>2154</v>
      </c>
      <c r="E147" s="82" t="s">
        <v>2155</v>
      </c>
      <c r="F147" s="83" t="s">
        <v>1625</v>
      </c>
      <c r="G147" s="83" t="s">
        <v>1642</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2134</v>
      </c>
      <c r="B148" s="78" t="s">
        <v>2156</v>
      </c>
      <c r="C148" s="80" t="s">
        <v>2157</v>
      </c>
      <c r="D148" s="82" t="s">
        <v>2158</v>
      </c>
      <c r="E148" s="82" t="s">
        <v>2159</v>
      </c>
      <c r="F148" s="83" t="s">
        <v>1717</v>
      </c>
      <c r="G148" s="83" t="s">
        <v>1658</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2134</v>
      </c>
      <c r="B149" s="78" t="s">
        <v>2160</v>
      </c>
      <c r="C149" s="80" t="s">
        <v>2161</v>
      </c>
      <c r="D149" s="82" t="s">
        <v>2162</v>
      </c>
      <c r="E149" s="82" t="s">
        <v>2163</v>
      </c>
      <c r="F149" s="83" t="s">
        <v>1625</v>
      </c>
      <c r="G149" s="83" t="s">
        <v>1642</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2134</v>
      </c>
      <c r="B150" s="78" t="s">
        <v>2164</v>
      </c>
      <c r="C150" s="80" t="s">
        <v>2165</v>
      </c>
      <c r="D150" s="82" t="s">
        <v>2166</v>
      </c>
      <c r="E150" s="82" t="s">
        <v>2167</v>
      </c>
      <c r="F150" s="83" t="s">
        <v>1870</v>
      </c>
      <c r="G150" s="83" t="s">
        <v>1642</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2134</v>
      </c>
      <c r="B151" s="78" t="s">
        <v>2168</v>
      </c>
      <c r="C151" s="80" t="s">
        <v>2169</v>
      </c>
      <c r="D151" s="82" t="s">
        <v>2170</v>
      </c>
      <c r="E151" s="82" t="s">
        <v>2171</v>
      </c>
      <c r="F151" s="83" t="s">
        <v>1742</v>
      </c>
      <c r="G151" s="83" t="s">
        <v>1642</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2134</v>
      </c>
      <c r="B152" s="78" t="s">
        <v>2172</v>
      </c>
      <c r="C152" s="80" t="s">
        <v>2173</v>
      </c>
      <c r="D152" s="82" t="s">
        <v>2174</v>
      </c>
      <c r="E152" s="82" t="s">
        <v>2175</v>
      </c>
      <c r="F152" s="83" t="s">
        <v>1625</v>
      </c>
      <c r="G152" s="83" t="s">
        <v>1642</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2134</v>
      </c>
      <c r="B153" s="78" t="s">
        <v>2176</v>
      </c>
      <c r="C153" s="80" t="s">
        <v>2177</v>
      </c>
      <c r="D153" s="82" t="s">
        <v>2178</v>
      </c>
      <c r="E153" s="82" t="s">
        <v>2179</v>
      </c>
      <c r="F153" s="83" t="s">
        <v>1625</v>
      </c>
      <c r="G153" s="83" t="s">
        <v>1642</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2134</v>
      </c>
      <c r="B154" s="78" t="s">
        <v>2180</v>
      </c>
      <c r="C154" s="80" t="s">
        <v>2181</v>
      </c>
      <c r="D154" s="82" t="s">
        <v>2182</v>
      </c>
      <c r="E154" s="82" t="s">
        <v>2183</v>
      </c>
      <c r="F154" s="83" t="s">
        <v>1625</v>
      </c>
      <c r="G154" s="83" t="s">
        <v>1642</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2134</v>
      </c>
      <c r="B155" s="78" t="s">
        <v>2184</v>
      </c>
      <c r="C155" s="80" t="s">
        <v>2185</v>
      </c>
      <c r="D155" s="82" t="s">
        <v>2186</v>
      </c>
      <c r="E155" s="82" t="s">
        <v>2187</v>
      </c>
      <c r="F155" s="83" t="s">
        <v>1625</v>
      </c>
      <c r="G155" s="83" t="s">
        <v>1610</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2134</v>
      </c>
      <c r="B156" s="78" t="s">
        <v>2188</v>
      </c>
      <c r="C156" s="80" t="s">
        <v>2189</v>
      </c>
      <c r="D156" s="82" t="s">
        <v>2190</v>
      </c>
      <c r="E156" s="82" t="s">
        <v>2191</v>
      </c>
      <c r="F156" s="83" t="s">
        <v>1625</v>
      </c>
      <c r="G156" s="83" t="s">
        <v>1642</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2192</v>
      </c>
      <c r="B157" s="77">
        <v>17</v>
      </c>
      <c r="C157" s="79" t="s">
        <v>20</v>
      </c>
      <c r="D157" s="81" t="s">
        <v>2193</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2192</v>
      </c>
      <c r="B158" s="78" t="s">
        <v>2194</v>
      </c>
      <c r="C158" s="80" t="s">
        <v>2195</v>
      </c>
      <c r="D158" s="82" t="s">
        <v>2196</v>
      </c>
      <c r="E158" s="82" t="s">
        <v>2197</v>
      </c>
      <c r="F158" s="83" t="s">
        <v>1742</v>
      </c>
      <c r="G158" s="83" t="s">
        <v>1605</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2192</v>
      </c>
      <c r="B159" s="78" t="s">
        <v>2198</v>
      </c>
      <c r="C159" s="80" t="s">
        <v>2199</v>
      </c>
      <c r="D159" s="82" t="s">
        <v>2200</v>
      </c>
      <c r="E159" s="82" t="s">
        <v>2201</v>
      </c>
      <c r="F159" s="83" t="s">
        <v>1717</v>
      </c>
      <c r="G159" s="83" t="s">
        <v>1658</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2192</v>
      </c>
      <c r="B160" s="78" t="s">
        <v>2202</v>
      </c>
      <c r="C160" s="80" t="s">
        <v>2203</v>
      </c>
      <c r="D160" s="82" t="s">
        <v>2204</v>
      </c>
      <c r="E160" s="82" t="s">
        <v>2205</v>
      </c>
      <c r="F160" s="83" t="s">
        <v>1717</v>
      </c>
      <c r="G160" s="83" t="s">
        <v>1658</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2192</v>
      </c>
      <c r="B161" s="78" t="s">
        <v>2206</v>
      </c>
      <c r="C161" s="80" t="s">
        <v>2207</v>
      </c>
      <c r="D161" s="82" t="s">
        <v>2208</v>
      </c>
      <c r="E161" s="82" t="s">
        <v>2209</v>
      </c>
      <c r="F161" s="83" t="s">
        <v>1717</v>
      </c>
      <c r="G161" s="83" t="s">
        <v>1658</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2192</v>
      </c>
      <c r="B162" s="78" t="s">
        <v>2210</v>
      </c>
      <c r="C162" s="80" t="s">
        <v>2211</v>
      </c>
      <c r="D162" s="82" t="s">
        <v>2212</v>
      </c>
      <c r="E162" s="82" t="s">
        <v>2213</v>
      </c>
      <c r="F162" s="83" t="s">
        <v>1742</v>
      </c>
      <c r="G162" s="83" t="s">
        <v>1605</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2192</v>
      </c>
      <c r="B163" s="78" t="s">
        <v>2214</v>
      </c>
      <c r="C163" s="80" t="s">
        <v>2215</v>
      </c>
      <c r="D163" s="82" t="s">
        <v>2216</v>
      </c>
      <c r="E163" s="82" t="s">
        <v>2217</v>
      </c>
      <c r="F163" s="83" t="s">
        <v>1742</v>
      </c>
      <c r="G163" s="83" t="s">
        <v>1605</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2192</v>
      </c>
      <c r="B164" s="78" t="s">
        <v>2218</v>
      </c>
      <c r="C164" s="80" t="s">
        <v>2219</v>
      </c>
      <c r="D164" s="82" t="s">
        <v>2220</v>
      </c>
      <c r="E164" s="82" t="s">
        <v>2221</v>
      </c>
      <c r="F164" s="83" t="s">
        <v>1742</v>
      </c>
      <c r="G164" s="83" t="s">
        <v>1973</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2192</v>
      </c>
      <c r="B165" s="78" t="s">
        <v>2222</v>
      </c>
      <c r="C165" s="80" t="s">
        <v>2223</v>
      </c>
      <c r="D165" s="82" t="s">
        <v>2224</v>
      </c>
      <c r="E165" s="82" t="s">
        <v>2225</v>
      </c>
      <c r="F165" s="83" t="s">
        <v>1742</v>
      </c>
      <c r="G165" s="83" t="s">
        <v>1973</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2192</v>
      </c>
      <c r="B166" s="78" t="s">
        <v>2226</v>
      </c>
      <c r="C166" s="80" t="s">
        <v>2227</v>
      </c>
      <c r="D166" s="82" t="s">
        <v>2228</v>
      </c>
      <c r="E166" s="82" t="s">
        <v>2229</v>
      </c>
      <c r="F166" s="83" t="s">
        <v>1717</v>
      </c>
      <c r="G166" s="83" t="s">
        <v>1973</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2230</v>
      </c>
      <c r="B167" s="77">
        <v>18</v>
      </c>
      <c r="C167" s="79" t="s">
        <v>20</v>
      </c>
      <c r="D167" s="81" t="s">
        <v>2231</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2230</v>
      </c>
      <c r="B168" s="78" t="s">
        <v>2232</v>
      </c>
      <c r="C168" s="80" t="s">
        <v>2233</v>
      </c>
      <c r="D168" s="82" t="s">
        <v>2234</v>
      </c>
      <c r="E168" s="82" t="s">
        <v>2235</v>
      </c>
      <c r="F168" s="83" t="s">
        <v>1717</v>
      </c>
      <c r="G168" s="83" t="s">
        <v>1658</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2230</v>
      </c>
      <c r="B169" s="78" t="s">
        <v>2236</v>
      </c>
      <c r="C169" s="80" t="s">
        <v>2237</v>
      </c>
      <c r="D169" s="82" t="s">
        <v>2238</v>
      </c>
      <c r="E169" s="82" t="s">
        <v>2239</v>
      </c>
      <c r="F169" s="83" t="s">
        <v>1870</v>
      </c>
      <c r="G169" s="83" t="s">
        <v>1610</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2230</v>
      </c>
      <c r="B170" s="78" t="s">
        <v>2240</v>
      </c>
      <c r="C170" s="80" t="s">
        <v>2241</v>
      </c>
      <c r="D170" s="82" t="s">
        <v>2242</v>
      </c>
      <c r="E170" s="82" t="s">
        <v>2243</v>
      </c>
      <c r="F170" s="83" t="s">
        <v>1870</v>
      </c>
      <c r="G170" s="83" t="s">
        <v>1642</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2230</v>
      </c>
      <c r="B171" s="78" t="s">
        <v>2244</v>
      </c>
      <c r="C171" s="80" t="s">
        <v>2245</v>
      </c>
      <c r="D171" s="82" t="s">
        <v>2246</v>
      </c>
      <c r="E171" s="82" t="s">
        <v>2247</v>
      </c>
      <c r="F171" s="83" t="s">
        <v>1870</v>
      </c>
      <c r="G171" s="83" t="s">
        <v>1642</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2230</v>
      </c>
      <c r="B172" s="88" t="s">
        <v>2248</v>
      </c>
      <c r="C172" s="89" t="s">
        <v>2249</v>
      </c>
      <c r="D172" s="90" t="s">
        <v>2250</v>
      </c>
      <c r="E172" s="90" t="s">
        <v>2251</v>
      </c>
      <c r="F172" s="91" t="s">
        <v>1870</v>
      </c>
      <c r="G172" s="91" t="s">
        <v>1610</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85" t="s">
        <v>1311</v>
      </c>
      <c r="B176" s="285"/>
      <c r="C176" s="285"/>
      <c r="D176" s="28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IFERROR(INDEX('Recommendations'!$G$2:$G$273, MATCH(J2,'Recommendations'!$B$2:$B$273,0))="Implemented", FALSE))</xm:f>
            <x14:dxf>
              <font>
                <color rgb="FF000000"/>
              </font>
              <fill>
                <patternFill>
                  <bgColor rgb="FF3C7D22"/>
                </patternFill>
              </fill>
            </x14:dxf>
          </x14:cfRule>
          <x14:cfRule type="expression" priority="2" id="{00000000-000E-0000-0400-000002000000}">
            <xm:f>AND(J2&lt;&gt;"", IFERROR(INDEX('Recommendations'!$G$2:$G$273, MATCH(J2,'Recommendations'!$B$2:$B$273,0))="Compensated", FALSE))</xm:f>
            <x14:dxf>
              <font>
                <color rgb="FF000000"/>
              </font>
              <fill>
                <patternFill>
                  <bgColor rgb="FFC6E0B4"/>
                </patternFill>
              </fill>
            </x14:dxf>
          </x14:cfRule>
          <x14:cfRule type="expression" priority="3" id="{00000000-000E-0000-0400-000003000000}">
            <xm:f>AND(J2&lt;&gt;"", IFERROR(INDEX('Recommendations'!$G$2:$G$273, MATCH(J2,'Recommendations'!$B$2:$B$273,0))="Testing", FALSE))</xm:f>
            <x14:dxf>
              <font>
                <color rgb="FF000000"/>
              </font>
              <fill>
                <patternFill>
                  <bgColor rgb="FFFFC000"/>
                </patternFill>
              </fill>
            </x14:dxf>
          </x14:cfRule>
          <x14:cfRule type="expression" priority="4" id="{00000000-000E-0000-0400-000004000000}">
            <xm:f>AND(J2&lt;&gt;"", IFERROR(INDEX('Recommendations'!$G$2:$G$273, MATCH(J2,'Recommendations'!$B$2:$B$273,0))="Failed", FALSE))</xm:f>
            <x14:dxf>
              <font>
                <color rgb="FF000000"/>
              </font>
              <fill>
                <patternFill>
                  <bgColor rgb="FFD82891"/>
                </patternFill>
              </fill>
            </x14:dxf>
          </x14:cfRule>
          <x14:cfRule type="expression" priority="5" id="{00000000-000E-0000-0400-000005000000}">
            <xm:f>AND(J2&lt;&gt;"", IFERROR(INDEX('Recommendations'!$G$2:$G$273, MATCH(J2,'Recommendations'!$B$2:$B$273,0))="Risk Accepted", FALSE))</xm:f>
            <x14:dxf>
              <font>
                <color rgb="FF000000"/>
              </font>
              <fill>
                <patternFill>
                  <bgColor rgb="FFD9D9D9"/>
                </patternFill>
              </fill>
            </x14:dxf>
          </x14:cfRule>
          <x14:cfRule type="expression" priority="6" id="{00000000-000E-0000-0400-000006000000}">
            <xm:f>AND(J2&lt;&gt;"", IFERROR(INDEX('Recommendations'!$G$2:$G$273, MATCH(J2,'Recommendations'!$B$2:$B$273,0))="N/A",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2252</v>
      </c>
      <c r="C1" s="118" t="s">
        <v>9</v>
      </c>
      <c r="D1" s="118" t="s">
        <v>1458</v>
      </c>
      <c r="E1" s="118" t="s">
        <v>2253</v>
      </c>
      <c r="F1" s="118" t="s">
        <v>2254</v>
      </c>
      <c r="G1" s="118" t="s">
        <v>1552</v>
      </c>
      <c r="H1" s="118" t="s">
        <v>1553</v>
      </c>
      <c r="I1" s="118" t="s">
        <v>1554</v>
      </c>
      <c r="J1" s="118" t="s">
        <v>1555</v>
      </c>
      <c r="K1" s="118" t="s">
        <v>1556</v>
      </c>
      <c r="L1" s="118" t="s">
        <v>1557</v>
      </c>
      <c r="M1" s="118" t="s">
        <v>1558</v>
      </c>
      <c r="N1" s="118" t="s">
        <v>1559</v>
      </c>
      <c r="O1" s="118" t="s">
        <v>1560</v>
      </c>
      <c r="P1" s="118" t="s">
        <v>1561</v>
      </c>
      <c r="Q1" s="118" t="s">
        <v>1562</v>
      </c>
      <c r="R1" s="118" t="s">
        <v>1563</v>
      </c>
      <c r="S1" s="118" t="s">
        <v>1564</v>
      </c>
      <c r="T1" s="118" t="s">
        <v>1565</v>
      </c>
      <c r="U1" s="118" t="s">
        <v>1566</v>
      </c>
      <c r="V1" s="118" t="s">
        <v>1567</v>
      </c>
      <c r="W1" s="118" t="s">
        <v>1568</v>
      </c>
      <c r="X1" s="118" t="s">
        <v>1569</v>
      </c>
      <c r="Y1" s="118" t="s">
        <v>1570</v>
      </c>
      <c r="Z1" s="118" t="s">
        <v>1571</v>
      </c>
      <c r="AA1" s="118" t="s">
        <v>1572</v>
      </c>
      <c r="AB1" s="118" t="s">
        <v>1573</v>
      </c>
      <c r="AC1" s="118" t="s">
        <v>1574</v>
      </c>
      <c r="AD1" s="118" t="s">
        <v>1575</v>
      </c>
      <c r="AE1" s="118" t="s">
        <v>1576</v>
      </c>
      <c r="AF1" s="118" t="s">
        <v>1577</v>
      </c>
      <c r="AG1" s="118" t="s">
        <v>1578</v>
      </c>
      <c r="AH1" s="118" t="s">
        <v>1579</v>
      </c>
      <c r="AI1" s="118" t="s">
        <v>1580</v>
      </c>
      <c r="AJ1" s="118" t="s">
        <v>1581</v>
      </c>
      <c r="AK1" s="118" t="s">
        <v>1582</v>
      </c>
      <c r="AL1" s="118" t="s">
        <v>1583</v>
      </c>
      <c r="AM1" s="118" t="s">
        <v>1584</v>
      </c>
      <c r="AN1" s="118" t="s">
        <v>1585</v>
      </c>
      <c r="AO1" s="118" t="s">
        <v>1586</v>
      </c>
      <c r="AP1" s="118" t="s">
        <v>1587</v>
      </c>
      <c r="AQ1" s="118" t="s">
        <v>1588</v>
      </c>
      <c r="AR1" s="118" t="s">
        <v>1589</v>
      </c>
      <c r="AS1" s="118" t="s">
        <v>1590</v>
      </c>
      <c r="AT1" s="118" t="s">
        <v>1591</v>
      </c>
      <c r="AU1" s="119" t="s">
        <v>1592</v>
      </c>
    </row>
    <row r="2" spans="1:47" ht="60" customHeight="1" x14ac:dyDescent="0.35">
      <c r="A2" s="113" t="s">
        <v>2255</v>
      </c>
      <c r="B2" s="103" t="s">
        <v>2256</v>
      </c>
      <c r="C2" s="104" t="s">
        <v>2257</v>
      </c>
      <c r="D2" s="104" t="s">
        <v>2258</v>
      </c>
      <c r="E2" s="104" t="s">
        <v>2259</v>
      </c>
      <c r="F2" s="105" t="s">
        <v>2260</v>
      </c>
      <c r="G2" s="106">
        <f>IF(COUNTIF(H2:AU2,"&lt;&gt;")=0,"",SUMPRODUCT(((Recommendations[ImplStatus]="Implemented")+(Recommendations[ImplStatus]="Compensated"))*ISNUMBER(MATCH(Recommendations[Id],H2:AU2,0)))/COUNTIF(H2:AU2,"&lt;&gt;"))</f>
        <v>0</v>
      </c>
      <c r="H2" s="107" t="s">
        <v>15</v>
      </c>
      <c r="I2" s="107" t="s">
        <v>24</v>
      </c>
      <c r="J2" s="107" t="s">
        <v>28</v>
      </c>
      <c r="K2" s="107" t="s">
        <v>1210</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2261</v>
      </c>
      <c r="B3" s="103" t="s">
        <v>2262</v>
      </c>
      <c r="C3" s="104" t="s">
        <v>2263</v>
      </c>
      <c r="D3" s="104" t="s">
        <v>2264</v>
      </c>
      <c r="E3" s="104" t="s">
        <v>2265</v>
      </c>
      <c r="F3" s="105" t="s">
        <v>2266</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2267</v>
      </c>
      <c r="B4" s="103" t="s">
        <v>2268</v>
      </c>
      <c r="C4" s="104" t="s">
        <v>2269</v>
      </c>
      <c r="D4" s="104" t="s">
        <v>2270</v>
      </c>
      <c r="E4" s="104" t="s">
        <v>2271</v>
      </c>
      <c r="F4" s="105" t="s">
        <v>2272</v>
      </c>
      <c r="G4" s="106">
        <f>IF(COUNTIF(H4:AU4,"&lt;&gt;")=0,"",SUMPRODUCT(((Recommendations[ImplStatus]="Implemented")+(Recommendations[ImplStatus]="Compensated"))*ISNUMBER(MATCH(Recommendations[Id],H4:AU4,0)))/COUNTIF(H4:AU4,"&lt;&gt;"))</f>
        <v>0</v>
      </c>
      <c r="H4" s="107" t="s">
        <v>515</v>
      </c>
      <c r="I4" s="107" t="s">
        <v>587</v>
      </c>
      <c r="J4" s="107" t="s">
        <v>593</v>
      </c>
      <c r="K4" s="107" t="s">
        <v>599</v>
      </c>
      <c r="L4" s="107" t="s">
        <v>605</v>
      </c>
      <c r="M4" s="107" t="s">
        <v>1127</v>
      </c>
      <c r="N4" s="107" t="s">
        <v>1134</v>
      </c>
      <c r="O4" s="107" t="s">
        <v>1139</v>
      </c>
      <c r="P4" s="107" t="s">
        <v>1144</v>
      </c>
      <c r="Q4" s="107" t="s">
        <v>1150</v>
      </c>
      <c r="R4" s="107" t="s">
        <v>1157</v>
      </c>
      <c r="S4" s="107" t="s">
        <v>1163</v>
      </c>
      <c r="T4" s="107" t="s">
        <v>1169</v>
      </c>
      <c r="U4" s="107" t="s">
        <v>1174</v>
      </c>
      <c r="V4" s="107" t="s">
        <v>1179</v>
      </c>
      <c r="W4" s="107" t="s">
        <v>1184</v>
      </c>
      <c r="X4" s="107" t="s">
        <v>1190</v>
      </c>
      <c r="Y4" s="107" t="s">
        <v>1227</v>
      </c>
      <c r="Z4" s="107" t="s">
        <v>1240</v>
      </c>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2273</v>
      </c>
      <c r="B5" s="103" t="s">
        <v>2274</v>
      </c>
      <c r="C5" s="104" t="s">
        <v>2275</v>
      </c>
      <c r="D5" s="104" t="s">
        <v>2276</v>
      </c>
      <c r="E5" s="104" t="s">
        <v>2277</v>
      </c>
      <c r="F5" s="105" t="s">
        <v>2278</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2279</v>
      </c>
      <c r="B6" s="103" t="s">
        <v>2280</v>
      </c>
      <c r="C6" s="104" t="s">
        <v>2281</v>
      </c>
      <c r="D6" s="104" t="s">
        <v>2282</v>
      </c>
      <c r="E6" s="104" t="s">
        <v>20</v>
      </c>
      <c r="F6" s="105" t="s">
        <v>2283</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2284</v>
      </c>
      <c r="B7" s="103" t="s">
        <v>2285</v>
      </c>
      <c r="C7" s="104" t="s">
        <v>2286</v>
      </c>
      <c r="D7" s="104" t="s">
        <v>2287</v>
      </c>
      <c r="E7" s="104" t="s">
        <v>20</v>
      </c>
      <c r="F7" s="105" t="s">
        <v>2288</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2289</v>
      </c>
      <c r="B8" s="103" t="s">
        <v>2290</v>
      </c>
      <c r="C8" s="104" t="s">
        <v>2291</v>
      </c>
      <c r="D8" s="104" t="s">
        <v>2292</v>
      </c>
      <c r="E8" s="104" t="s">
        <v>20</v>
      </c>
      <c r="F8" s="105" t="s">
        <v>2293</v>
      </c>
      <c r="G8" s="106" t="str">
        <f>IF(COUNTIF(H8:AU8,"&lt;&gt;")=0,"",SUMPRODUCT(((Recommendations[ImplStatus]="Implemented")+(Recommendations[ImplStatus]="Compensated"))*ISNUMBER(MATCH(Recommendations[Id],H8:AU8,0)))/COUNTIF(H8:AU8,"&lt;&gt;"))</f>
        <v/>
      </c>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2294</v>
      </c>
      <c r="B9" s="103" t="s">
        <v>2295</v>
      </c>
      <c r="C9" s="104" t="s">
        <v>2296</v>
      </c>
      <c r="D9" s="104" t="s">
        <v>2297</v>
      </c>
      <c r="E9" s="104" t="s">
        <v>20</v>
      </c>
      <c r="F9" s="105" t="s">
        <v>2298</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2299</v>
      </c>
      <c r="B10" s="103" t="s">
        <v>2300</v>
      </c>
      <c r="C10" s="104" t="s">
        <v>2301</v>
      </c>
      <c r="D10" s="104" t="s">
        <v>2302</v>
      </c>
      <c r="E10" s="104" t="s">
        <v>20</v>
      </c>
      <c r="F10" s="105" t="s">
        <v>2303</v>
      </c>
      <c r="G10" s="106">
        <f>IF(COUNTIF(H10:AU10,"&lt;&gt;")=0,"",SUMPRODUCT(((Recommendations[ImplStatus]="Implemented")+(Recommendations[ImplStatus]="Compensated"))*ISNUMBER(MATCH(Recommendations[Id],H10:AU10,0)))/COUNTIF(H10:AU10,"&lt;&gt;"))</f>
        <v>0</v>
      </c>
      <c r="H10" s="107" t="s">
        <v>610</v>
      </c>
      <c r="I10" s="107" t="s">
        <v>631</v>
      </c>
      <c r="J10" s="107" t="s">
        <v>655</v>
      </c>
      <c r="K10" s="107" t="s">
        <v>666</v>
      </c>
      <c r="L10" s="107" t="s">
        <v>1075</v>
      </c>
      <c r="M10" s="107" t="s">
        <v>1080</v>
      </c>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2304</v>
      </c>
      <c r="B11" s="103" t="s">
        <v>2305</v>
      </c>
      <c r="C11" s="104" t="s">
        <v>2306</v>
      </c>
      <c r="D11" s="104" t="s">
        <v>2307</v>
      </c>
      <c r="E11" s="104" t="s">
        <v>20</v>
      </c>
      <c r="F11" s="105" t="s">
        <v>2308</v>
      </c>
      <c r="G11" s="106">
        <f>IF(COUNTIF(H11:AU11,"&lt;&gt;")=0,"",SUMPRODUCT(((Recommendations[ImplStatus]="Implemented")+(Recommendations[ImplStatus]="Compensated"))*ISNUMBER(MATCH(Recommendations[Id],H11:AU11,0)))/COUNTIF(H11:AU11,"&lt;&gt;"))</f>
        <v>0</v>
      </c>
      <c r="H11" s="107" t="s">
        <v>451</v>
      </c>
      <c r="I11" s="107" t="s">
        <v>502</v>
      </c>
      <c r="J11" s="107" t="s">
        <v>509</v>
      </c>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2309</v>
      </c>
      <c r="B12" s="103" t="s">
        <v>2310</v>
      </c>
      <c r="C12" s="104" t="s">
        <v>2311</v>
      </c>
      <c r="D12" s="104" t="s">
        <v>2312</v>
      </c>
      <c r="E12" s="104" t="s">
        <v>20</v>
      </c>
      <c r="F12" s="105" t="s">
        <v>2313</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2314</v>
      </c>
      <c r="B13" s="103" t="s">
        <v>2315</v>
      </c>
      <c r="C13" s="104" t="s">
        <v>2316</v>
      </c>
      <c r="D13" s="104" t="s">
        <v>2317</v>
      </c>
      <c r="E13" s="104" t="s">
        <v>20</v>
      </c>
      <c r="F13" s="105" t="s">
        <v>2318</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2319</v>
      </c>
      <c r="B14" s="103" t="s">
        <v>2320</v>
      </c>
      <c r="C14" s="104" t="s">
        <v>2321</v>
      </c>
      <c r="D14" s="104" t="s">
        <v>2322</v>
      </c>
      <c r="E14" s="104" t="s">
        <v>20</v>
      </c>
      <c r="F14" s="105" t="s">
        <v>2323</v>
      </c>
      <c r="G14" s="106">
        <f>IF(COUNTIF(H14:AU14,"&lt;&gt;")=0,"",SUMPRODUCT(((Recommendations[ImplStatus]="Implemented")+(Recommendations[ImplStatus]="Compensated"))*ISNUMBER(MATCH(Recommendations[Id],H14:AU14,0)))/COUNTIF(H14:AU14,"&lt;&gt;"))</f>
        <v>0</v>
      </c>
      <c r="H14" s="107" t="s">
        <v>424</v>
      </c>
      <c r="I14" s="107" t="s">
        <v>430</v>
      </c>
      <c r="J14" s="107" t="s">
        <v>548</v>
      </c>
      <c r="K14" s="107" t="s">
        <v>553</v>
      </c>
      <c r="L14" s="107" t="s">
        <v>558</v>
      </c>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2324</v>
      </c>
      <c r="B15" s="103" t="s">
        <v>2325</v>
      </c>
      <c r="C15" s="104" t="s">
        <v>2326</v>
      </c>
      <c r="D15" s="104" t="s">
        <v>2327</v>
      </c>
      <c r="E15" s="104" t="s">
        <v>20</v>
      </c>
      <c r="F15" s="105" t="s">
        <v>2328</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2329</v>
      </c>
      <c r="B16" s="103" t="s">
        <v>2330</v>
      </c>
      <c r="C16" s="104" t="s">
        <v>2331</v>
      </c>
      <c r="D16" s="104" t="s">
        <v>2332</v>
      </c>
      <c r="E16" s="104" t="s">
        <v>20</v>
      </c>
      <c r="F16" s="105" t="s">
        <v>2333</v>
      </c>
      <c r="G16" s="106" t="str">
        <f>IF(COUNTIF(H16:AU16,"&lt;&gt;")=0,"",SUMPRODUCT(((Recommendations[ImplStatus]="Implemented")+(Recommendations[ImplStatus]="Compensated"))*ISNUMBER(MATCH(Recommendations[Id],H16:AU16,0)))/COUNTIF(H16:AU16,"&lt;&gt;"))</f>
        <v/>
      </c>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2334</v>
      </c>
      <c r="B17" s="103" t="s">
        <v>2335</v>
      </c>
      <c r="C17" s="104" t="s">
        <v>2336</v>
      </c>
      <c r="D17" s="104" t="s">
        <v>2337</v>
      </c>
      <c r="E17" s="104" t="s">
        <v>20</v>
      </c>
      <c r="F17" s="105" t="s">
        <v>2338</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2339</v>
      </c>
      <c r="B18" s="103" t="s">
        <v>2340</v>
      </c>
      <c r="C18" s="104" t="s">
        <v>2341</v>
      </c>
      <c r="D18" s="104" t="s">
        <v>2342</v>
      </c>
      <c r="E18" s="104" t="s">
        <v>20</v>
      </c>
      <c r="F18" s="105" t="s">
        <v>2343</v>
      </c>
      <c r="G18" s="106" t="str">
        <f>IF(COUNTIF(H18:AU18,"&lt;&gt;")=0,"",SUMPRODUCT(((Recommendations[ImplStatus]="Implemented")+(Recommendations[ImplStatus]="Compensated"))*ISNUMBER(MATCH(Recommendations[Id],H18:AU18,0)))/COUNTIF(H18:AU18,"&lt;&gt;"))</f>
        <v/>
      </c>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2344</v>
      </c>
      <c r="B19" s="103" t="s">
        <v>2345</v>
      </c>
      <c r="C19" s="104" t="s">
        <v>2346</v>
      </c>
      <c r="D19" s="104" t="s">
        <v>2347</v>
      </c>
      <c r="E19" s="104" t="s">
        <v>20</v>
      </c>
      <c r="F19" s="105" t="s">
        <v>2348</v>
      </c>
      <c r="G19" s="106">
        <f>IF(COUNTIF(H19:AU19,"&lt;&gt;")=0,"",SUMPRODUCT(((Recommendations[ImplStatus]="Implemented")+(Recommendations[ImplStatus]="Compensated"))*ISNUMBER(MATCH(Recommendations[Id],H19:AU19,0)))/COUNTIF(H19:AU19,"&lt;&gt;"))</f>
        <v>0</v>
      </c>
      <c r="H19" s="107" t="s">
        <v>435</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2349</v>
      </c>
      <c r="B20" s="103" t="s">
        <v>2350</v>
      </c>
      <c r="C20" s="104" t="s">
        <v>2351</v>
      </c>
      <c r="D20" s="104" t="s">
        <v>2352</v>
      </c>
      <c r="E20" s="104" t="s">
        <v>20</v>
      </c>
      <c r="F20" s="105" t="s">
        <v>2353</v>
      </c>
      <c r="G20" s="106">
        <f>IF(COUNTIF(H20:AU20,"&lt;&gt;")=0,"",SUMPRODUCT(((Recommendations[ImplStatus]="Implemented")+(Recommendations[ImplStatus]="Compensated"))*ISNUMBER(MATCH(Recommendations[Id],H20:AU20,0)))/COUNTIF(H20:AU20,"&lt;&gt;"))</f>
        <v>0</v>
      </c>
      <c r="H20" s="107" t="s">
        <v>61</v>
      </c>
      <c r="I20" s="107" t="s">
        <v>66</v>
      </c>
      <c r="J20" s="107" t="s">
        <v>71</v>
      </c>
      <c r="K20" s="107" t="s">
        <v>101</v>
      </c>
      <c r="L20" s="107" t="s">
        <v>111</v>
      </c>
      <c r="M20" s="107" t="s">
        <v>156</v>
      </c>
      <c r="N20" s="107" t="s">
        <v>161</v>
      </c>
      <c r="O20" s="107" t="s">
        <v>166</v>
      </c>
      <c r="P20" s="107" t="s">
        <v>446</v>
      </c>
      <c r="Q20" s="107" t="s">
        <v>457</v>
      </c>
      <c r="R20" s="107" t="s">
        <v>462</v>
      </c>
      <c r="S20" s="107" t="s">
        <v>467</v>
      </c>
      <c r="T20" s="107" t="s">
        <v>472</v>
      </c>
      <c r="U20" s="107" t="s">
        <v>478</v>
      </c>
      <c r="V20" s="107" t="s">
        <v>491</v>
      </c>
      <c r="W20" s="107" t="s">
        <v>497</v>
      </c>
      <c r="X20" s="107" t="s">
        <v>1215</v>
      </c>
      <c r="Y20" s="107" t="s">
        <v>1221</v>
      </c>
      <c r="Z20" s="107" t="s">
        <v>1281</v>
      </c>
      <c r="AA20" s="107"/>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2354</v>
      </c>
      <c r="B21" s="103" t="s">
        <v>2355</v>
      </c>
      <c r="C21" s="104" t="s">
        <v>2356</v>
      </c>
      <c r="D21" s="104" t="s">
        <v>2357</v>
      </c>
      <c r="E21" s="104" t="s">
        <v>2358</v>
      </c>
      <c r="F21" s="105" t="s">
        <v>2359</v>
      </c>
      <c r="G21" s="106" t="str">
        <f>IF(COUNTIF(H21:AU21,"&lt;&gt;")=0,"",SUMPRODUCT(((Recommendations[ImplStatus]="Implemented")+(Recommendations[ImplStatus]="Compensated"))*ISNUMBER(MATCH(Recommendations[Id],H21:AU21,0)))/COUNTIF(H21:AU21,"&lt;&gt;"))</f>
        <v/>
      </c>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2360</v>
      </c>
      <c r="B22" s="103" t="s">
        <v>2361</v>
      </c>
      <c r="C22" s="104" t="s">
        <v>2362</v>
      </c>
      <c r="D22" s="104" t="s">
        <v>2363</v>
      </c>
      <c r="E22" s="104" t="s">
        <v>2364</v>
      </c>
      <c r="F22" s="105" t="s">
        <v>2365</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2366</v>
      </c>
      <c r="B23" s="103" t="s">
        <v>2367</v>
      </c>
      <c r="C23" s="104" t="s">
        <v>2368</v>
      </c>
      <c r="D23" s="104" t="s">
        <v>2369</v>
      </c>
      <c r="E23" s="104" t="s">
        <v>2370</v>
      </c>
      <c r="F23" s="105" t="s">
        <v>2371</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2372</v>
      </c>
      <c r="B24" s="103" t="s">
        <v>2373</v>
      </c>
      <c r="C24" s="104" t="s">
        <v>2374</v>
      </c>
      <c r="D24" s="104" t="s">
        <v>2375</v>
      </c>
      <c r="E24" s="104" t="s">
        <v>20</v>
      </c>
      <c r="F24" s="105" t="s">
        <v>2376</v>
      </c>
      <c r="G24" s="106">
        <f>IF(COUNTIF(H24:AU24,"&lt;&gt;")=0,"",SUMPRODUCT(((Recommendations[ImplStatus]="Implemented")+(Recommendations[ImplStatus]="Compensated"))*ISNUMBER(MATCH(Recommendations[Id],H24:AU24,0)))/COUNTIF(H24:AU24,"&lt;&gt;"))</f>
        <v>0</v>
      </c>
      <c r="H24" s="107" t="s">
        <v>564</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2377</v>
      </c>
      <c r="B25" s="103" t="s">
        <v>2378</v>
      </c>
      <c r="C25" s="104" t="s">
        <v>2379</v>
      </c>
      <c r="D25" s="104" t="s">
        <v>20</v>
      </c>
      <c r="E25" s="104" t="s">
        <v>20</v>
      </c>
      <c r="F25" s="105" t="s">
        <v>2380</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2381</v>
      </c>
      <c r="B26" s="103" t="s">
        <v>2382</v>
      </c>
      <c r="C26" s="104" t="s">
        <v>2383</v>
      </c>
      <c r="D26" s="104" t="s">
        <v>2384</v>
      </c>
      <c r="E26" s="104" t="s">
        <v>20</v>
      </c>
      <c r="F26" s="105" t="s">
        <v>2385</v>
      </c>
      <c r="G26" s="106">
        <f>IF(COUNTIF(H26:AU26,"&lt;&gt;")=0,"",SUMPRODUCT(((Recommendations[ImplStatus]="Implemented")+(Recommendations[ImplStatus]="Compensated"))*ISNUMBER(MATCH(Recommendations[Id],H26:AU26,0)))/COUNTIF(H26:AU26,"&lt;&gt;"))</f>
        <v>0</v>
      </c>
      <c r="H26" s="107" t="s">
        <v>375</v>
      </c>
      <c r="I26" s="107" t="s">
        <v>378</v>
      </c>
      <c r="J26" s="107" t="s">
        <v>381</v>
      </c>
      <c r="K26" s="107" t="s">
        <v>385</v>
      </c>
      <c r="L26" s="107" t="s">
        <v>388</v>
      </c>
      <c r="M26" s="107" t="s">
        <v>391</v>
      </c>
      <c r="N26" s="107" t="s">
        <v>395</v>
      </c>
      <c r="O26" s="107" t="s">
        <v>398</v>
      </c>
      <c r="P26" s="107" t="s">
        <v>401</v>
      </c>
      <c r="Q26" s="107" t="s">
        <v>529</v>
      </c>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2386</v>
      </c>
      <c r="B27" s="103" t="s">
        <v>2387</v>
      </c>
      <c r="C27" s="104" t="s">
        <v>2388</v>
      </c>
      <c r="D27" s="104" t="s">
        <v>2389</v>
      </c>
      <c r="E27" s="104" t="s">
        <v>2390</v>
      </c>
      <c r="F27" s="105" t="s">
        <v>2391</v>
      </c>
      <c r="G27" s="106">
        <f>IF(COUNTIF(H27:AU27,"&lt;&gt;")=0,"",SUMPRODUCT(((Recommendations[ImplStatus]="Implemented")+(Recommendations[ImplStatus]="Compensated"))*ISNUMBER(MATCH(Recommendations[Id],H27:AU27,0)))/COUNTIF(H27:AU27,"&lt;&gt;"))</f>
        <v>0</v>
      </c>
      <c r="H27" s="107" t="s">
        <v>116</v>
      </c>
      <c r="I27" s="107" t="s">
        <v>121</v>
      </c>
      <c r="J27" s="107" t="s">
        <v>126</v>
      </c>
      <c r="K27" s="107" t="s">
        <v>131</v>
      </c>
      <c r="L27" s="107" t="s">
        <v>136</v>
      </c>
      <c r="M27" s="107" t="s">
        <v>141</v>
      </c>
      <c r="N27" s="107" t="s">
        <v>151</v>
      </c>
      <c r="O27" s="107" t="s">
        <v>171</v>
      </c>
      <c r="P27" s="107" t="s">
        <v>217</v>
      </c>
      <c r="Q27" s="107" t="s">
        <v>484</v>
      </c>
      <c r="R27" s="107" t="s">
        <v>535</v>
      </c>
      <c r="S27" s="107" t="s">
        <v>541</v>
      </c>
      <c r="T27" s="107" t="s">
        <v>1276</v>
      </c>
      <c r="U27" s="107" t="s">
        <v>1286</v>
      </c>
      <c r="V27" s="107" t="s">
        <v>1292</v>
      </c>
      <c r="W27" s="107" t="s">
        <v>1296</v>
      </c>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2392</v>
      </c>
      <c r="B28" s="103" t="s">
        <v>2393</v>
      </c>
      <c r="C28" s="104" t="s">
        <v>2394</v>
      </c>
      <c r="D28" s="104" t="s">
        <v>20</v>
      </c>
      <c r="E28" s="104" t="s">
        <v>20</v>
      </c>
      <c r="F28" s="105" t="s">
        <v>2395</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2396</v>
      </c>
      <c r="B29" s="103" t="s">
        <v>2397</v>
      </c>
      <c r="C29" s="104" t="s">
        <v>2398</v>
      </c>
      <c r="D29" s="104" t="s">
        <v>2399</v>
      </c>
      <c r="E29" s="104" t="s">
        <v>2400</v>
      </c>
      <c r="F29" s="105" t="s">
        <v>2401</v>
      </c>
      <c r="G29" s="106">
        <f>IF(COUNTIF(H29:AU29,"&lt;&gt;")=0,"",SUMPRODUCT(((Recommendations[ImplStatus]="Implemented")+(Recommendations[ImplStatus]="Compensated"))*ISNUMBER(MATCH(Recommendations[Id],H29:AU29,0)))/COUNTIF(H29:AU29,"&lt;&gt;"))</f>
        <v>0</v>
      </c>
      <c r="H29" s="107" t="s">
        <v>33</v>
      </c>
      <c r="I29" s="107" t="s">
        <v>38</v>
      </c>
      <c r="J29" s="107" t="s">
        <v>42</v>
      </c>
      <c r="K29" s="107" t="s">
        <v>46</v>
      </c>
      <c r="L29" s="107" t="s">
        <v>51</v>
      </c>
      <c r="M29" s="107" t="s">
        <v>76</v>
      </c>
      <c r="N29" s="107" t="s">
        <v>81</v>
      </c>
      <c r="O29" s="107" t="s">
        <v>106</v>
      </c>
      <c r="P29" s="107" t="s">
        <v>146</v>
      </c>
      <c r="Q29" s="107" t="s">
        <v>417</v>
      </c>
      <c r="R29" s="107" t="s">
        <v>1196</v>
      </c>
      <c r="S29" s="107" t="s">
        <v>1306</v>
      </c>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2402</v>
      </c>
      <c r="B30" s="103" t="s">
        <v>2403</v>
      </c>
      <c r="C30" s="104" t="s">
        <v>2404</v>
      </c>
      <c r="D30" s="104" t="s">
        <v>2405</v>
      </c>
      <c r="E30" s="104" t="s">
        <v>20</v>
      </c>
      <c r="F30" s="105" t="s">
        <v>2406</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2407</v>
      </c>
      <c r="B31" s="103" t="s">
        <v>2408</v>
      </c>
      <c r="C31" s="104" t="s">
        <v>2409</v>
      </c>
      <c r="D31" s="104" t="s">
        <v>2410</v>
      </c>
      <c r="E31" s="104" t="s">
        <v>2411</v>
      </c>
      <c r="F31" s="105" t="s">
        <v>2412</v>
      </c>
      <c r="G31" s="106">
        <f>IF(COUNTIF(H31:AU31,"&lt;&gt;")=0,"",SUMPRODUCT(((Recommendations[ImplStatus]="Implemented")+(Recommendations[ImplStatus]="Compensated"))*ISNUMBER(MATCH(Recommendations[Id],H31:AU31,0)))/COUNTIF(H31:AU31,"&lt;&gt;"))</f>
        <v>0</v>
      </c>
      <c r="H31" s="107" t="s">
        <v>176</v>
      </c>
      <c r="I31" s="107" t="s">
        <v>181</v>
      </c>
      <c r="J31" s="107" t="s">
        <v>186</v>
      </c>
      <c r="K31" s="107" t="s">
        <v>191</v>
      </c>
      <c r="L31" s="107" t="s">
        <v>196</v>
      </c>
      <c r="M31" s="107" t="s">
        <v>201</v>
      </c>
      <c r="N31" s="107" t="s">
        <v>206</v>
      </c>
      <c r="O31" s="107" t="s">
        <v>212</v>
      </c>
      <c r="P31" s="107" t="s">
        <v>221</v>
      </c>
      <c r="Q31" s="107" t="s">
        <v>225</v>
      </c>
      <c r="R31" s="107" t="s">
        <v>229</v>
      </c>
      <c r="S31" s="107" t="s">
        <v>233</v>
      </c>
      <c r="T31" s="107" t="s">
        <v>237</v>
      </c>
      <c r="U31" s="107" t="s">
        <v>241</v>
      </c>
      <c r="V31" s="107" t="s">
        <v>245</v>
      </c>
      <c r="W31" s="107" t="s">
        <v>249</v>
      </c>
      <c r="X31" s="107" t="s">
        <v>253</v>
      </c>
      <c r="Y31" s="107" t="s">
        <v>257</v>
      </c>
      <c r="Z31" s="107" t="s">
        <v>261</v>
      </c>
      <c r="AA31" s="107" t="s">
        <v>265</v>
      </c>
      <c r="AB31" s="107" t="s">
        <v>269</v>
      </c>
      <c r="AC31" s="107" t="s">
        <v>273</v>
      </c>
      <c r="AD31" s="107" t="s">
        <v>277</v>
      </c>
      <c r="AE31" s="107" t="s">
        <v>281</v>
      </c>
      <c r="AF31" s="107" t="s">
        <v>285</v>
      </c>
      <c r="AG31" s="107" t="s">
        <v>289</v>
      </c>
      <c r="AH31" s="107" t="s">
        <v>293</v>
      </c>
      <c r="AI31" s="107" t="s">
        <v>441</v>
      </c>
      <c r="AJ31" s="107" t="s">
        <v>1251</v>
      </c>
      <c r="AK31" s="107" t="s">
        <v>1256</v>
      </c>
      <c r="AL31" s="107" t="s">
        <v>1301</v>
      </c>
      <c r="AM31" s="107"/>
      <c r="AN31" s="107"/>
      <c r="AO31" s="107"/>
      <c r="AP31" s="107"/>
      <c r="AQ31" s="107"/>
      <c r="AR31" s="107"/>
      <c r="AS31" s="107"/>
      <c r="AT31" s="107"/>
      <c r="AU31" s="115"/>
    </row>
    <row r="32" spans="1:47" ht="60" customHeight="1" x14ac:dyDescent="0.35">
      <c r="A32" s="113" t="s">
        <v>2413</v>
      </c>
      <c r="B32" s="103" t="s">
        <v>2414</v>
      </c>
      <c r="C32" s="104" t="s">
        <v>2415</v>
      </c>
      <c r="D32" s="104" t="s">
        <v>2416</v>
      </c>
      <c r="E32" s="104" t="s">
        <v>2417</v>
      </c>
      <c r="F32" s="105" t="s">
        <v>2418</v>
      </c>
      <c r="G32" s="106" t="str">
        <f>IF(COUNTIF(H32:AU32,"&lt;&gt;")=0,"",SUMPRODUCT(((Recommendations[ImplStatus]="Implemented")+(Recommendations[ImplStatus]="Compensated"))*ISNUMBER(MATCH(Recommendations[Id],H32:AU32,0)))/COUNTIF(H32:AU32,"&lt;&gt;"))</f>
        <v/>
      </c>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2419</v>
      </c>
      <c r="B33" s="103" t="s">
        <v>2420</v>
      </c>
      <c r="C33" s="104" t="s">
        <v>2421</v>
      </c>
      <c r="D33" s="104" t="s">
        <v>2422</v>
      </c>
      <c r="E33" s="104" t="s">
        <v>20</v>
      </c>
      <c r="F33" s="105" t="s">
        <v>2423</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2424</v>
      </c>
      <c r="B34" s="103" t="s">
        <v>2425</v>
      </c>
      <c r="C34" s="104" t="s">
        <v>2426</v>
      </c>
      <c r="D34" s="104" t="s">
        <v>2427</v>
      </c>
      <c r="E34" s="104" t="s">
        <v>20</v>
      </c>
      <c r="F34" s="105" t="s">
        <v>2428</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2429</v>
      </c>
      <c r="B35" s="103" t="s">
        <v>2430</v>
      </c>
      <c r="C35" s="104" t="s">
        <v>2431</v>
      </c>
      <c r="D35" s="104" t="s">
        <v>2432</v>
      </c>
      <c r="E35" s="104" t="s">
        <v>2433</v>
      </c>
      <c r="F35" s="105" t="s">
        <v>2434</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2435</v>
      </c>
      <c r="B36" s="103" t="s">
        <v>2436</v>
      </c>
      <c r="C36" s="104" t="s">
        <v>2437</v>
      </c>
      <c r="D36" s="104" t="s">
        <v>2438</v>
      </c>
      <c r="E36" s="104" t="s">
        <v>2439</v>
      </c>
      <c r="F36" s="105" t="s">
        <v>2440</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2441</v>
      </c>
      <c r="B37" s="103" t="s">
        <v>2442</v>
      </c>
      <c r="C37" s="104" t="s">
        <v>2443</v>
      </c>
      <c r="D37" s="104" t="s">
        <v>2444</v>
      </c>
      <c r="E37" s="104" t="s">
        <v>20</v>
      </c>
      <c r="F37" s="105" t="s">
        <v>2445</v>
      </c>
      <c r="G37" s="106" t="str">
        <f>IF(COUNTIF(H37:AU37,"&lt;&gt;")=0,"",SUMPRODUCT(((Recommendations[ImplStatus]="Implemented")+(Recommendations[ImplStatus]="Compensated"))*ISNUMBER(MATCH(Recommendations[Id],H37:AU37,0)))/COUNTIF(H37:AU37,"&lt;&gt;"))</f>
        <v/>
      </c>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15"/>
    </row>
    <row r="38" spans="1:47" ht="60" customHeight="1" x14ac:dyDescent="0.35">
      <c r="A38" s="113" t="s">
        <v>2446</v>
      </c>
      <c r="B38" s="103" t="s">
        <v>2447</v>
      </c>
      <c r="C38" s="104" t="s">
        <v>2448</v>
      </c>
      <c r="D38" s="104" t="s">
        <v>2449</v>
      </c>
      <c r="E38" s="104" t="s">
        <v>2450</v>
      </c>
      <c r="F38" s="105" t="s">
        <v>2451</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2452</v>
      </c>
      <c r="B39" s="103" t="s">
        <v>2453</v>
      </c>
      <c r="C39" s="104" t="s">
        <v>2454</v>
      </c>
      <c r="D39" s="104" t="s">
        <v>2455</v>
      </c>
      <c r="E39" s="104" t="s">
        <v>20</v>
      </c>
      <c r="F39" s="105" t="s">
        <v>2456</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2457</v>
      </c>
      <c r="B40" s="103" t="s">
        <v>2458</v>
      </c>
      <c r="C40" s="104" t="s">
        <v>2459</v>
      </c>
      <c r="D40" s="104" t="s">
        <v>2460</v>
      </c>
      <c r="E40" s="104" t="s">
        <v>2461</v>
      </c>
      <c r="F40" s="105" t="s">
        <v>2462</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2463</v>
      </c>
      <c r="B41" s="103" t="s">
        <v>2464</v>
      </c>
      <c r="C41" s="104" t="s">
        <v>2465</v>
      </c>
      <c r="D41" s="104" t="s">
        <v>2466</v>
      </c>
      <c r="E41" s="104" t="s">
        <v>2467</v>
      </c>
      <c r="F41" s="105" t="s">
        <v>2468</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2469</v>
      </c>
      <c r="B42" s="103" t="s">
        <v>2470</v>
      </c>
      <c r="C42" s="104" t="s">
        <v>2471</v>
      </c>
      <c r="D42" s="104" t="s">
        <v>2472</v>
      </c>
      <c r="E42" s="104" t="s">
        <v>2473</v>
      </c>
      <c r="F42" s="105" t="s">
        <v>2474</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2475</v>
      </c>
      <c r="B43" s="103" t="s">
        <v>2476</v>
      </c>
      <c r="C43" s="104" t="s">
        <v>2477</v>
      </c>
      <c r="D43" s="104" t="s">
        <v>2478</v>
      </c>
      <c r="E43" s="104" t="s">
        <v>2479</v>
      </c>
      <c r="F43" s="105" t="s">
        <v>2480</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2481</v>
      </c>
      <c r="B44" s="103" t="s">
        <v>2482</v>
      </c>
      <c r="C44" s="104" t="s">
        <v>2483</v>
      </c>
      <c r="D44" s="104" t="s">
        <v>2484</v>
      </c>
      <c r="E44" s="104" t="s">
        <v>20</v>
      </c>
      <c r="F44" s="105" t="s">
        <v>2485</v>
      </c>
      <c r="G44" s="106" t="str">
        <f>IF(COUNTIF(H44:AU44,"&lt;&gt;")=0,"",SUMPRODUCT(((Recommendations[ImplStatus]="Implemented")+(Recommendations[ImplStatus]="Compensated"))*ISNUMBER(MATCH(Recommendations[Id],H44:AU44,0)))/COUNTIF(H44:AU44,"&lt;&gt;"))</f>
        <v/>
      </c>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2486</v>
      </c>
      <c r="B45" s="108" t="s">
        <v>2487</v>
      </c>
      <c r="C45" s="109" t="s">
        <v>2488</v>
      </c>
      <c r="D45" s="109" t="s">
        <v>2489</v>
      </c>
      <c r="E45" s="109" t="s">
        <v>2490</v>
      </c>
      <c r="F45" s="110" t="s">
        <v>2491</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85" t="s">
        <v>1311</v>
      </c>
      <c r="B49" s="285"/>
      <c r="C49" s="285"/>
      <c r="D49" s="28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IFERROR(INDEX('Recommendations'!$G$2:$G$273, MATCH(H2,'Recommendations'!$B$2:$B$273,0))="Implemented", FALSE))</xm:f>
            <x14:dxf>
              <font>
                <color rgb="FF000000"/>
              </font>
              <fill>
                <patternFill>
                  <bgColor rgb="FF3C7D22"/>
                </patternFill>
              </fill>
            </x14:dxf>
          </x14:cfRule>
          <x14:cfRule type="expression" priority="2" id="{00000000-000E-0000-0500-000002000000}">
            <xm:f>AND(H2&lt;&gt;"", IFERROR(INDEX('Recommendations'!$G$2:$G$273, MATCH(H2,'Recommendations'!$B$2:$B$273,0))="Compensated", FALSE))</xm:f>
            <x14:dxf>
              <font>
                <color rgb="FF000000"/>
              </font>
              <fill>
                <patternFill>
                  <bgColor rgb="FFC6E0B4"/>
                </patternFill>
              </fill>
            </x14:dxf>
          </x14:cfRule>
          <x14:cfRule type="expression" priority="3" id="{00000000-000E-0000-0500-000003000000}">
            <xm:f>AND(H2&lt;&gt;"", IFERROR(INDEX('Recommendations'!$G$2:$G$273, MATCH(H2,'Recommendations'!$B$2:$B$273,0))="Testing", FALSE))</xm:f>
            <x14:dxf>
              <font>
                <color rgb="FF000000"/>
              </font>
              <fill>
                <patternFill>
                  <bgColor rgb="FFFFC000"/>
                </patternFill>
              </fill>
            </x14:dxf>
          </x14:cfRule>
          <x14:cfRule type="expression" priority="4" id="{00000000-000E-0000-0500-000004000000}">
            <xm:f>AND(H2&lt;&gt;"", IFERROR(INDEX('Recommendations'!$G$2:$G$273, MATCH(H2,'Recommendations'!$B$2:$B$273,0))="Failed", FALSE))</xm:f>
            <x14:dxf>
              <font>
                <color rgb="FF000000"/>
              </font>
              <fill>
                <patternFill>
                  <bgColor rgb="FFD82891"/>
                </patternFill>
              </fill>
            </x14:dxf>
          </x14:cfRule>
          <x14:cfRule type="expression" priority="5" id="{00000000-000E-0000-0500-000005000000}">
            <xm:f>AND(H2&lt;&gt;"", IFERROR(INDEX('Recommendations'!$G$2:$G$273, MATCH(H2,'Recommendations'!$B$2:$B$273,0))="Risk Accepted", FALSE))</xm:f>
            <x14:dxf>
              <font>
                <color rgb="FF000000"/>
              </font>
              <fill>
                <patternFill>
                  <bgColor rgb="FFD9D9D9"/>
                </patternFill>
              </fill>
            </x14:dxf>
          </x14:cfRule>
          <x14:cfRule type="expression" priority="6" id="{00000000-000E-0000-0500-000006000000}">
            <xm:f>AND(H2&lt;&gt;"", IFERROR(INDEX('Recommendations'!$G$2:$G$273, MATCH(H2,'Recommendations'!$B$2:$B$273,0))="N/A",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2492</v>
      </c>
      <c r="B1" s="142" t="s">
        <v>1546</v>
      </c>
      <c r="C1" s="142" t="s">
        <v>1</v>
      </c>
      <c r="D1" s="142" t="s">
        <v>1547</v>
      </c>
      <c r="E1" s="142" t="s">
        <v>2493</v>
      </c>
      <c r="F1" s="142" t="s">
        <v>2494</v>
      </c>
      <c r="G1" s="142" t="s">
        <v>2495</v>
      </c>
      <c r="H1" s="142" t="s">
        <v>2496</v>
      </c>
      <c r="I1" s="142" t="s">
        <v>1552</v>
      </c>
      <c r="J1" s="142" t="s">
        <v>1553</v>
      </c>
      <c r="K1" s="142" t="s">
        <v>1554</v>
      </c>
      <c r="L1" s="142" t="s">
        <v>1555</v>
      </c>
      <c r="M1" s="142" t="s">
        <v>1556</v>
      </c>
      <c r="N1" s="142" t="s">
        <v>1557</v>
      </c>
      <c r="O1" s="142" t="s">
        <v>1558</v>
      </c>
      <c r="P1" s="142" t="s">
        <v>1559</v>
      </c>
      <c r="Q1" s="142" t="s">
        <v>1560</v>
      </c>
      <c r="R1" s="142" t="s">
        <v>1561</v>
      </c>
      <c r="S1" s="142" t="s">
        <v>1562</v>
      </c>
      <c r="T1" s="142" t="s">
        <v>1563</v>
      </c>
      <c r="U1" s="142" t="s">
        <v>1564</v>
      </c>
      <c r="V1" s="142" t="s">
        <v>1565</v>
      </c>
      <c r="W1" s="142" t="s">
        <v>1566</v>
      </c>
      <c r="X1" s="142" t="s">
        <v>1567</v>
      </c>
      <c r="Y1" s="142" t="s">
        <v>1568</v>
      </c>
      <c r="Z1" s="142" t="s">
        <v>1569</v>
      </c>
      <c r="AA1" s="142" t="s">
        <v>1570</v>
      </c>
      <c r="AB1" s="142" t="s">
        <v>1571</v>
      </c>
      <c r="AC1" s="142" t="s">
        <v>1572</v>
      </c>
      <c r="AD1" s="142" t="s">
        <v>1573</v>
      </c>
      <c r="AE1" s="142" t="s">
        <v>1574</v>
      </c>
      <c r="AF1" s="142" t="s">
        <v>1575</v>
      </c>
      <c r="AG1" s="142" t="s">
        <v>1576</v>
      </c>
      <c r="AH1" s="142" t="s">
        <v>1577</v>
      </c>
      <c r="AI1" s="142" t="s">
        <v>1578</v>
      </c>
      <c r="AJ1" s="142" t="s">
        <v>1579</v>
      </c>
      <c r="AK1" s="142" t="s">
        <v>1580</v>
      </c>
      <c r="AL1" s="142" t="s">
        <v>1581</v>
      </c>
      <c r="AM1" s="142" t="s">
        <v>1582</v>
      </c>
      <c r="AN1" s="142" t="s">
        <v>1583</v>
      </c>
      <c r="AO1" s="142" t="s">
        <v>1584</v>
      </c>
      <c r="AP1" s="142" t="s">
        <v>1585</v>
      </c>
      <c r="AQ1" s="142" t="s">
        <v>1586</v>
      </c>
      <c r="AR1" s="142" t="s">
        <v>1587</v>
      </c>
      <c r="AS1" s="142" t="s">
        <v>1588</v>
      </c>
      <c r="AT1" s="142" t="s">
        <v>1589</v>
      </c>
      <c r="AU1" s="142" t="s">
        <v>1590</v>
      </c>
      <c r="AV1" s="142" t="s">
        <v>1591</v>
      </c>
      <c r="AW1" s="143" t="s">
        <v>1592</v>
      </c>
    </row>
    <row r="2" spans="1:49" ht="60" customHeight="1" outlineLevel="1" x14ac:dyDescent="0.35">
      <c r="A2" s="135" t="s">
        <v>2497</v>
      </c>
      <c r="B2" s="121"/>
      <c r="C2" s="120" t="s">
        <v>2498</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2497</v>
      </c>
      <c r="B3" s="122" t="s">
        <v>301</v>
      </c>
      <c r="C3" s="123" t="s">
        <v>2499</v>
      </c>
      <c r="D3" s="125" t="s">
        <v>2500</v>
      </c>
      <c r="E3" s="125" t="s">
        <v>2501</v>
      </c>
      <c r="F3" s="125" t="s">
        <v>2502</v>
      </c>
      <c r="G3" s="125" t="s">
        <v>2503</v>
      </c>
      <c r="H3" s="125" t="s">
        <v>2504</v>
      </c>
      <c r="I3" s="127">
        <f>IF(COUNTIF(J3:AW3,"&lt;&gt;")=0,"",SUMPRODUCT(((Recommendations[ImplStatus]="Implemented")+(Recommendations[ImplStatus]="Compensated"))*ISNUMBER(MATCH(Recommendations[Id],J3:AW3,0)))/COUNTIF(J3:AW3,"&lt;&gt;"))</f>
        <v>0</v>
      </c>
      <c r="J3" s="129" t="s">
        <v>116</v>
      </c>
      <c r="K3" s="129" t="s">
        <v>121</v>
      </c>
      <c r="L3" s="129" t="s">
        <v>126</v>
      </c>
      <c r="M3" s="129" t="s">
        <v>131</v>
      </c>
      <c r="N3" s="129" t="s">
        <v>136</v>
      </c>
      <c r="O3" s="129" t="s">
        <v>171</v>
      </c>
      <c r="P3" s="129" t="s">
        <v>217</v>
      </c>
      <c r="Q3" s="129" t="s">
        <v>535</v>
      </c>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2497</v>
      </c>
      <c r="B4" s="122" t="s">
        <v>2505</v>
      </c>
      <c r="C4" s="123" t="s">
        <v>2506</v>
      </c>
      <c r="D4" s="125" t="s">
        <v>2507</v>
      </c>
      <c r="E4" s="125" t="s">
        <v>2508</v>
      </c>
      <c r="F4" s="125" t="s">
        <v>2509</v>
      </c>
      <c r="G4" s="125" t="s">
        <v>2510</v>
      </c>
      <c r="H4" s="125" t="s">
        <v>2511</v>
      </c>
      <c r="I4" s="127" t="str">
        <f>IF(COUNTIF(J4:AW4,"&lt;&gt;")=0,"",SUMPRODUCT(((Recommendations[ImplStatus]="Implemented")+(Recommendations[ImplStatus]="Compensated"))*ISNUMBER(MATCH(Recommendations[Id],J4:AW4,0)))/COUNTIF(J4:AW4,"&lt;&gt;"))</f>
        <v/>
      </c>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2497</v>
      </c>
      <c r="B5" s="122" t="s">
        <v>2512</v>
      </c>
      <c r="C5" s="123" t="s">
        <v>2513</v>
      </c>
      <c r="D5" s="125" t="s">
        <v>2514</v>
      </c>
      <c r="E5" s="125" t="s">
        <v>2515</v>
      </c>
      <c r="F5" s="125" t="s">
        <v>2516</v>
      </c>
      <c r="G5" s="125" t="s">
        <v>2517</v>
      </c>
      <c r="H5" s="125" t="s">
        <v>2518</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2497</v>
      </c>
      <c r="B6" s="122" t="s">
        <v>2519</v>
      </c>
      <c r="C6" s="123" t="s">
        <v>2520</v>
      </c>
      <c r="D6" s="125" t="s">
        <v>2521</v>
      </c>
      <c r="E6" s="125" t="s">
        <v>2522</v>
      </c>
      <c r="F6" s="125" t="s">
        <v>2523</v>
      </c>
      <c r="G6" s="125" t="s">
        <v>2524</v>
      </c>
      <c r="H6" s="125" t="s">
        <v>2525</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2497</v>
      </c>
      <c r="B7" s="122" t="s">
        <v>2526</v>
      </c>
      <c r="C7" s="123" t="s">
        <v>2527</v>
      </c>
      <c r="D7" s="125" t="s">
        <v>2528</v>
      </c>
      <c r="E7" s="125" t="s">
        <v>2529</v>
      </c>
      <c r="F7" s="125" t="s">
        <v>2530</v>
      </c>
      <c r="G7" s="125" t="s">
        <v>2531</v>
      </c>
      <c r="H7" s="125" t="s">
        <v>2532</v>
      </c>
      <c r="I7" s="127">
        <f>IF(COUNTIF(J7:AW7,"&lt;&gt;")=0,"",SUMPRODUCT(((Recommendations[ImplStatus]="Implemented")+(Recommendations[ImplStatus]="Compensated"))*ISNUMBER(MATCH(Recommendations[Id],J7:AW7,0)))/COUNTIF(J7:AW7,"&lt;&gt;"))</f>
        <v>0</v>
      </c>
      <c r="J7" s="129" t="s">
        <v>176</v>
      </c>
      <c r="K7" s="129" t="s">
        <v>181</v>
      </c>
      <c r="L7" s="129" t="s">
        <v>186</v>
      </c>
      <c r="M7" s="129" t="s">
        <v>191</v>
      </c>
      <c r="N7" s="129" t="s">
        <v>196</v>
      </c>
      <c r="O7" s="129" t="s">
        <v>201</v>
      </c>
      <c r="P7" s="129" t="s">
        <v>206</v>
      </c>
      <c r="Q7" s="129" t="s">
        <v>212</v>
      </c>
      <c r="R7" s="129" t="s">
        <v>221</v>
      </c>
      <c r="S7" s="129" t="s">
        <v>225</v>
      </c>
      <c r="T7" s="129" t="s">
        <v>229</v>
      </c>
      <c r="U7" s="129" t="s">
        <v>233</v>
      </c>
      <c r="V7" s="129" t="s">
        <v>237</v>
      </c>
      <c r="W7" s="129" t="s">
        <v>241</v>
      </c>
      <c r="X7" s="129" t="s">
        <v>245</v>
      </c>
      <c r="Y7" s="129" t="s">
        <v>249</v>
      </c>
      <c r="Z7" s="129" t="s">
        <v>253</v>
      </c>
      <c r="AA7" s="129" t="s">
        <v>257</v>
      </c>
      <c r="AB7" s="129" t="s">
        <v>261</v>
      </c>
      <c r="AC7" s="129" t="s">
        <v>265</v>
      </c>
      <c r="AD7" s="129" t="s">
        <v>269</v>
      </c>
      <c r="AE7" s="129" t="s">
        <v>277</v>
      </c>
      <c r="AF7" s="129" t="s">
        <v>281</v>
      </c>
      <c r="AG7" s="129" t="s">
        <v>285</v>
      </c>
      <c r="AH7" s="129" t="s">
        <v>289</v>
      </c>
      <c r="AI7" s="129" t="s">
        <v>293</v>
      </c>
      <c r="AJ7" s="129" t="s">
        <v>441</v>
      </c>
      <c r="AK7" s="129" t="s">
        <v>1256</v>
      </c>
      <c r="AL7" s="129"/>
      <c r="AM7" s="129"/>
      <c r="AN7" s="129"/>
      <c r="AO7" s="129"/>
      <c r="AP7" s="129"/>
      <c r="AQ7" s="129"/>
      <c r="AR7" s="129"/>
      <c r="AS7" s="129"/>
      <c r="AT7" s="129"/>
      <c r="AU7" s="129"/>
      <c r="AV7" s="129"/>
      <c r="AW7" s="139"/>
    </row>
    <row r="8" spans="1:49" ht="60" customHeight="1" x14ac:dyDescent="0.35">
      <c r="A8" s="136" t="s">
        <v>2497</v>
      </c>
      <c r="B8" s="122" t="s">
        <v>2533</v>
      </c>
      <c r="C8" s="123" t="s">
        <v>2534</v>
      </c>
      <c r="D8" s="125" t="s">
        <v>2535</v>
      </c>
      <c r="E8" s="125" t="s">
        <v>2536</v>
      </c>
      <c r="F8" s="125" t="s">
        <v>2537</v>
      </c>
      <c r="G8" s="125" t="s">
        <v>2531</v>
      </c>
      <c r="H8" s="125" t="s">
        <v>2538</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2497</v>
      </c>
      <c r="B9" s="122" t="s">
        <v>2539</v>
      </c>
      <c r="C9" s="123" t="s">
        <v>2540</v>
      </c>
      <c r="D9" s="125" t="s">
        <v>2541</v>
      </c>
      <c r="E9" s="125" t="s">
        <v>2542</v>
      </c>
      <c r="F9" s="125" t="s">
        <v>2543</v>
      </c>
      <c r="G9" s="125" t="s">
        <v>2544</v>
      </c>
      <c r="H9" s="125" t="s">
        <v>2545</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2497</v>
      </c>
      <c r="B10" s="122" t="s">
        <v>2546</v>
      </c>
      <c r="C10" s="123" t="s">
        <v>2547</v>
      </c>
      <c r="D10" s="125" t="s">
        <v>2548</v>
      </c>
      <c r="E10" s="125" t="s">
        <v>2549</v>
      </c>
      <c r="F10" s="125" t="s">
        <v>2550</v>
      </c>
      <c r="G10" s="125" t="s">
        <v>2551</v>
      </c>
      <c r="H10" s="125" t="s">
        <v>2552</v>
      </c>
      <c r="I10" s="127">
        <f>IF(COUNTIF(J10:AW10,"&lt;&gt;")=0,"",SUMPRODUCT(((Recommendations[ImplStatus]="Implemented")+(Recommendations[ImplStatus]="Compensated"))*ISNUMBER(MATCH(Recommendations[Id],J10:AW10,0)))/COUNTIF(J10:AW10,"&lt;&gt;"))</f>
        <v>0</v>
      </c>
      <c r="J10" s="129" t="s">
        <v>15</v>
      </c>
      <c r="K10" s="129" t="s">
        <v>24</v>
      </c>
      <c r="L10" s="129" t="s">
        <v>28</v>
      </c>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2497</v>
      </c>
      <c r="B11" s="122" t="s">
        <v>2553</v>
      </c>
      <c r="C11" s="123" t="s">
        <v>2554</v>
      </c>
      <c r="D11" s="125" t="s">
        <v>2555</v>
      </c>
      <c r="E11" s="125" t="s">
        <v>2556</v>
      </c>
      <c r="F11" s="125" t="s">
        <v>2557</v>
      </c>
      <c r="G11" s="125" t="s">
        <v>2558</v>
      </c>
      <c r="H11" s="125" t="s">
        <v>2559</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2497</v>
      </c>
      <c r="B12" s="122" t="s">
        <v>2560</v>
      </c>
      <c r="C12" s="123" t="s">
        <v>2561</v>
      </c>
      <c r="D12" s="125" t="s">
        <v>2562</v>
      </c>
      <c r="E12" s="125" t="s">
        <v>2563</v>
      </c>
      <c r="F12" s="125" t="s">
        <v>2564</v>
      </c>
      <c r="G12" s="125" t="s">
        <v>2551</v>
      </c>
      <c r="H12" s="125" t="s">
        <v>2565</v>
      </c>
      <c r="I12" s="127">
        <f>IF(COUNTIF(J12:AW12,"&lt;&gt;")=0,"",SUMPRODUCT(((Recommendations[ImplStatus]="Implemented")+(Recommendations[ImplStatus]="Compensated"))*ISNUMBER(MATCH(Recommendations[Id],J12:AW12,0)))/COUNTIF(J12:AW12,"&lt;&gt;"))</f>
        <v>0</v>
      </c>
      <c r="J12" s="129" t="s">
        <v>91</v>
      </c>
      <c r="K12" s="129" t="s">
        <v>96</v>
      </c>
      <c r="L12" s="129" t="s">
        <v>405</v>
      </c>
      <c r="M12" s="129" t="s">
        <v>411</v>
      </c>
      <c r="N12" s="129" t="s">
        <v>1244</v>
      </c>
      <c r="O12" s="129" t="s">
        <v>1262</v>
      </c>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2497</v>
      </c>
      <c r="B13" s="122" t="s">
        <v>2566</v>
      </c>
      <c r="C13" s="123" t="s">
        <v>2567</v>
      </c>
      <c r="D13" s="125" t="s">
        <v>2568</v>
      </c>
      <c r="E13" s="125" t="s">
        <v>2569</v>
      </c>
      <c r="F13" s="125" t="s">
        <v>2570</v>
      </c>
      <c r="G13" s="125" t="s">
        <v>2551</v>
      </c>
      <c r="H13" s="125" t="s">
        <v>2571</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2497</v>
      </c>
      <c r="B14" s="122" t="s">
        <v>2572</v>
      </c>
      <c r="C14" s="123" t="s">
        <v>2573</v>
      </c>
      <c r="D14" s="125" t="s">
        <v>2574</v>
      </c>
      <c r="E14" s="125" t="s">
        <v>2575</v>
      </c>
      <c r="F14" s="125" t="s">
        <v>2576</v>
      </c>
      <c r="G14" s="125" t="s">
        <v>2577</v>
      </c>
      <c r="H14" s="125" t="s">
        <v>2578</v>
      </c>
      <c r="I14" s="127">
        <f>IF(COUNTIF(J14:AW14,"&lt;&gt;")=0,"",SUMPRODUCT(((Recommendations[ImplStatus]="Implemented")+(Recommendations[ImplStatus]="Compensated"))*ISNUMBER(MATCH(Recommendations[Id],J14:AW14,0)))/COUNTIF(J14:AW14,"&lt;&gt;"))</f>
        <v>0</v>
      </c>
      <c r="J14" s="129" t="s">
        <v>1296</v>
      </c>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2497</v>
      </c>
      <c r="B15" s="122" t="s">
        <v>2579</v>
      </c>
      <c r="C15" s="123" t="s">
        <v>2580</v>
      </c>
      <c r="D15" s="125" t="s">
        <v>2581</v>
      </c>
      <c r="E15" s="125" t="s">
        <v>2582</v>
      </c>
      <c r="F15" s="125" t="s">
        <v>2583</v>
      </c>
      <c r="G15" s="125" t="s">
        <v>2584</v>
      </c>
      <c r="H15" s="125" t="s">
        <v>2585</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2497</v>
      </c>
      <c r="B16" s="122" t="s">
        <v>2586</v>
      </c>
      <c r="C16" s="123" t="s">
        <v>2587</v>
      </c>
      <c r="D16" s="125" t="s">
        <v>2588</v>
      </c>
      <c r="E16" s="125" t="s">
        <v>2589</v>
      </c>
      <c r="F16" s="125" t="s">
        <v>2590</v>
      </c>
      <c r="G16" s="125" t="s">
        <v>2591</v>
      </c>
      <c r="H16" s="125" t="s">
        <v>2592</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2497</v>
      </c>
      <c r="B17" s="122" t="s">
        <v>2593</v>
      </c>
      <c r="C17" s="123" t="s">
        <v>2594</v>
      </c>
      <c r="D17" s="125" t="s">
        <v>2595</v>
      </c>
      <c r="E17" s="125" t="s">
        <v>2596</v>
      </c>
      <c r="F17" s="125" t="s">
        <v>2597</v>
      </c>
      <c r="G17" s="125" t="s">
        <v>2598</v>
      </c>
      <c r="H17" s="125" t="s">
        <v>2599</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2497</v>
      </c>
      <c r="B18" s="122" t="s">
        <v>2600</v>
      </c>
      <c r="C18" s="123" t="s">
        <v>2601</v>
      </c>
      <c r="D18" s="125" t="s">
        <v>2602</v>
      </c>
      <c r="E18" s="125" t="s">
        <v>2603</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2604</v>
      </c>
      <c r="B19" s="121"/>
      <c r="C19" s="120" t="s">
        <v>2605</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2604</v>
      </c>
      <c r="B20" s="122" t="s">
        <v>2606</v>
      </c>
      <c r="C20" s="123" t="s">
        <v>2607</v>
      </c>
      <c r="D20" s="125" t="s">
        <v>2608</v>
      </c>
      <c r="E20" s="125" t="s">
        <v>2609</v>
      </c>
      <c r="F20" s="125" t="s">
        <v>2610</v>
      </c>
      <c r="G20" s="125" t="s">
        <v>2611</v>
      </c>
      <c r="H20" s="125" t="s">
        <v>2612</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2604</v>
      </c>
      <c r="B21" s="122" t="s">
        <v>2613</v>
      </c>
      <c r="C21" s="123" t="s">
        <v>2614</v>
      </c>
      <c r="D21" s="125" t="s">
        <v>2615</v>
      </c>
      <c r="E21" s="125" t="s">
        <v>2616</v>
      </c>
      <c r="F21" s="125" t="s">
        <v>2617</v>
      </c>
      <c r="G21" s="125" t="s">
        <v>2618</v>
      </c>
      <c r="H21" s="125" t="s">
        <v>2619</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2620</v>
      </c>
      <c r="B22" s="121"/>
      <c r="C22" s="120" t="s">
        <v>2621</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2620</v>
      </c>
      <c r="B23" s="122" t="s">
        <v>2622</v>
      </c>
      <c r="C23" s="123" t="s">
        <v>2623</v>
      </c>
      <c r="D23" s="125" t="s">
        <v>2624</v>
      </c>
      <c r="E23" s="125" t="s">
        <v>2625</v>
      </c>
      <c r="F23" s="125" t="s">
        <v>2626</v>
      </c>
      <c r="G23" s="125" t="s">
        <v>2627</v>
      </c>
      <c r="H23" s="125" t="s">
        <v>2628</v>
      </c>
      <c r="I23" s="127">
        <f>IF(COUNTIF(J23:AW23,"&lt;&gt;")=0,"",SUMPRODUCT(((Recommendations[ImplStatus]="Implemented")+(Recommendations[ImplStatus]="Compensated"))*ISNUMBER(MATCH(Recommendations[Id],J23:AW23,0)))/COUNTIF(J23:AW23,"&lt;&gt;"))</f>
        <v>0</v>
      </c>
      <c r="J23" s="129" t="s">
        <v>56</v>
      </c>
      <c r="K23" s="129" t="s">
        <v>273</v>
      </c>
      <c r="L23" s="129" t="s">
        <v>298</v>
      </c>
      <c r="M23" s="129" t="s">
        <v>302</v>
      </c>
      <c r="N23" s="129" t="s">
        <v>305</v>
      </c>
      <c r="O23" s="129" t="s">
        <v>309</v>
      </c>
      <c r="P23" s="129" t="s">
        <v>312</v>
      </c>
      <c r="Q23" s="129" t="s">
        <v>316</v>
      </c>
      <c r="R23" s="129" t="s">
        <v>319</v>
      </c>
      <c r="S23" s="129" t="s">
        <v>322</v>
      </c>
      <c r="T23" s="129" t="s">
        <v>325</v>
      </c>
      <c r="U23" s="129" t="s">
        <v>328</v>
      </c>
      <c r="V23" s="129" t="s">
        <v>332</v>
      </c>
      <c r="W23" s="129" t="s">
        <v>335</v>
      </c>
      <c r="X23" s="129" t="s">
        <v>338</v>
      </c>
      <c r="Y23" s="129" t="s">
        <v>341</v>
      </c>
      <c r="Z23" s="129" t="s">
        <v>345</v>
      </c>
      <c r="AA23" s="129" t="s">
        <v>348</v>
      </c>
      <c r="AB23" s="129" t="s">
        <v>351</v>
      </c>
      <c r="AC23" s="129" t="s">
        <v>354</v>
      </c>
      <c r="AD23" s="129" t="s">
        <v>358</v>
      </c>
      <c r="AE23" s="129" t="s">
        <v>362</v>
      </c>
      <c r="AF23" s="129" t="s">
        <v>365</v>
      </c>
      <c r="AG23" s="129" t="s">
        <v>368</v>
      </c>
      <c r="AH23" s="129" t="s">
        <v>371</v>
      </c>
      <c r="AI23" s="129" t="s">
        <v>1269</v>
      </c>
      <c r="AJ23" s="129"/>
      <c r="AK23" s="129"/>
      <c r="AL23" s="129"/>
      <c r="AM23" s="129"/>
      <c r="AN23" s="129"/>
      <c r="AO23" s="129"/>
      <c r="AP23" s="129"/>
      <c r="AQ23" s="129"/>
      <c r="AR23" s="129"/>
      <c r="AS23" s="129"/>
      <c r="AT23" s="129"/>
      <c r="AU23" s="129"/>
      <c r="AV23" s="129"/>
      <c r="AW23" s="139"/>
    </row>
    <row r="24" spans="1:49" ht="60" customHeight="1" x14ac:dyDescent="0.35">
      <c r="A24" s="136" t="s">
        <v>2620</v>
      </c>
      <c r="B24" s="122" t="s">
        <v>2629</v>
      </c>
      <c r="C24" s="123" t="s">
        <v>2630</v>
      </c>
      <c r="D24" s="125" t="s">
        <v>2631</v>
      </c>
      <c r="E24" s="125" t="s">
        <v>2632</v>
      </c>
      <c r="F24" s="125" t="s">
        <v>2633</v>
      </c>
      <c r="G24" s="125" t="s">
        <v>2634</v>
      </c>
      <c r="H24" s="125" t="s">
        <v>2635</v>
      </c>
      <c r="I24" s="127" t="str">
        <f>IF(COUNTIF(J24:AW24,"&lt;&gt;")=0,"",SUMPRODUCT(((Recommendations[ImplStatus]="Implemented")+(Recommendations[ImplStatus]="Compensated"))*ISNUMBER(MATCH(Recommendations[Id],J24:AW24,0)))/COUNTIF(J24:AW24,"&lt;&gt;"))</f>
        <v/>
      </c>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2620</v>
      </c>
      <c r="B25" s="122" t="s">
        <v>2636</v>
      </c>
      <c r="C25" s="123" t="s">
        <v>2637</v>
      </c>
      <c r="D25" s="125" t="s">
        <v>2638</v>
      </c>
      <c r="E25" s="125" t="s">
        <v>2639</v>
      </c>
      <c r="F25" s="125" t="s">
        <v>2640</v>
      </c>
      <c r="G25" s="125" t="s">
        <v>2641</v>
      </c>
      <c r="H25" s="125" t="s">
        <v>2642</v>
      </c>
      <c r="I25" s="127">
        <f>IF(COUNTIF(J25:AW25,"&lt;&gt;")=0,"",SUMPRODUCT(((Recommendations[ImplStatus]="Implemented")+(Recommendations[ImplStatus]="Compensated"))*ISNUMBER(MATCH(Recommendations[Id],J25:AW25,0)))/COUNTIF(J25:AW25,"&lt;&gt;"))</f>
        <v>0</v>
      </c>
      <c r="J25" s="129" t="s">
        <v>571</v>
      </c>
      <c r="K25" s="129" t="s">
        <v>577</v>
      </c>
      <c r="L25" s="129" t="s">
        <v>583</v>
      </c>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2620</v>
      </c>
      <c r="B26" s="122" t="s">
        <v>2643</v>
      </c>
      <c r="C26" s="123" t="s">
        <v>2644</v>
      </c>
      <c r="D26" s="125" t="s">
        <v>2645</v>
      </c>
      <c r="E26" s="125" t="s">
        <v>2646</v>
      </c>
      <c r="F26" s="125" t="s">
        <v>2647</v>
      </c>
      <c r="G26" s="125" t="s">
        <v>2634</v>
      </c>
      <c r="H26" s="125" t="s">
        <v>2648</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2620</v>
      </c>
      <c r="B27" s="122" t="s">
        <v>2649</v>
      </c>
      <c r="C27" s="123" t="s">
        <v>2650</v>
      </c>
      <c r="D27" s="125" t="s">
        <v>2651</v>
      </c>
      <c r="E27" s="125" t="s">
        <v>2652</v>
      </c>
      <c r="F27" s="125" t="s">
        <v>2653</v>
      </c>
      <c r="G27" s="125" t="s">
        <v>2654</v>
      </c>
      <c r="H27" s="125" t="s">
        <v>2655</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2620</v>
      </c>
      <c r="B28" s="122" t="s">
        <v>2656</v>
      </c>
      <c r="C28" s="123" t="s">
        <v>2657</v>
      </c>
      <c r="D28" s="125" t="s">
        <v>2658</v>
      </c>
      <c r="E28" s="125" t="s">
        <v>2659</v>
      </c>
      <c r="F28" s="125" t="s">
        <v>2660</v>
      </c>
      <c r="G28" s="125" t="s">
        <v>2661</v>
      </c>
      <c r="H28" s="125" t="s">
        <v>2662</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2620</v>
      </c>
      <c r="B29" s="122" t="s">
        <v>2663</v>
      </c>
      <c r="C29" s="123" t="s">
        <v>2664</v>
      </c>
      <c r="D29" s="125" t="s">
        <v>2665</v>
      </c>
      <c r="E29" s="125" t="s">
        <v>2666</v>
      </c>
      <c r="F29" s="125" t="s">
        <v>2667</v>
      </c>
      <c r="G29" s="125" t="s">
        <v>2551</v>
      </c>
      <c r="H29" s="125" t="s">
        <v>2668</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2620</v>
      </c>
      <c r="B30" s="122" t="s">
        <v>2669</v>
      </c>
      <c r="C30" s="123" t="s">
        <v>2670</v>
      </c>
      <c r="D30" s="125" t="s">
        <v>2671</v>
      </c>
      <c r="E30" s="125" t="s">
        <v>2672</v>
      </c>
      <c r="F30" s="125" t="s">
        <v>2673</v>
      </c>
      <c r="G30" s="125" t="s">
        <v>2634</v>
      </c>
      <c r="H30" s="125" t="s">
        <v>2674</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2675</v>
      </c>
      <c r="B31" s="121"/>
      <c r="C31" s="120" t="s">
        <v>2676</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2675</v>
      </c>
      <c r="B32" s="122" t="s">
        <v>2677</v>
      </c>
      <c r="C32" s="123" t="s">
        <v>2678</v>
      </c>
      <c r="D32" s="125" t="s">
        <v>2679</v>
      </c>
      <c r="E32" s="125" t="s">
        <v>2680</v>
      </c>
      <c r="F32" s="125" t="s">
        <v>2681</v>
      </c>
      <c r="G32" s="125" t="s">
        <v>2682</v>
      </c>
      <c r="H32" s="125" t="s">
        <v>2683</v>
      </c>
      <c r="I32" s="127">
        <f>IF(COUNTIF(J32:AW32,"&lt;&gt;")=0,"",SUMPRODUCT(((Recommendations[ImplStatus]="Implemented")+(Recommendations[ImplStatus]="Compensated"))*ISNUMBER(MATCH(Recommendations[Id],J32:AW32,0)))/COUNTIF(J32:AW32,"&lt;&gt;"))</f>
        <v>0</v>
      </c>
      <c r="J32" s="129" t="s">
        <v>522</v>
      </c>
      <c r="K32" s="129" t="s">
        <v>615</v>
      </c>
      <c r="L32" s="129" t="s">
        <v>621</v>
      </c>
      <c r="M32" s="129" t="s">
        <v>626</v>
      </c>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2675</v>
      </c>
      <c r="B33" s="122" t="s">
        <v>2684</v>
      </c>
      <c r="C33" s="123" t="s">
        <v>2685</v>
      </c>
      <c r="D33" s="125" t="s">
        <v>2686</v>
      </c>
      <c r="E33" s="125" t="s">
        <v>2687</v>
      </c>
      <c r="F33" s="125" t="s">
        <v>2688</v>
      </c>
      <c r="G33" s="125" t="s">
        <v>2689</v>
      </c>
      <c r="H33" s="125" t="s">
        <v>2690</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2675</v>
      </c>
      <c r="B34" s="122" t="s">
        <v>2691</v>
      </c>
      <c r="C34" s="123" t="s">
        <v>2692</v>
      </c>
      <c r="D34" s="125" t="s">
        <v>2693</v>
      </c>
      <c r="E34" s="125" t="s">
        <v>2694</v>
      </c>
      <c r="F34" s="125" t="s">
        <v>2695</v>
      </c>
      <c r="G34" s="125" t="s">
        <v>2696</v>
      </c>
      <c r="H34" s="125" t="s">
        <v>2697</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2675</v>
      </c>
      <c r="B35" s="122" t="s">
        <v>2698</v>
      </c>
      <c r="C35" s="123" t="s">
        <v>2699</v>
      </c>
      <c r="D35" s="125" t="s">
        <v>2700</v>
      </c>
      <c r="E35" s="125" t="s">
        <v>2701</v>
      </c>
      <c r="F35" s="125" t="s">
        <v>2702</v>
      </c>
      <c r="G35" s="125" t="s">
        <v>2703</v>
      </c>
      <c r="H35" s="125" t="s">
        <v>2704</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2675</v>
      </c>
      <c r="B36" s="122" t="s">
        <v>2705</v>
      </c>
      <c r="C36" s="123" t="s">
        <v>2706</v>
      </c>
      <c r="D36" s="125" t="s">
        <v>2707</v>
      </c>
      <c r="E36" s="125" t="s">
        <v>2708</v>
      </c>
      <c r="F36" s="125" t="s">
        <v>2709</v>
      </c>
      <c r="G36" s="125" t="s">
        <v>2710</v>
      </c>
      <c r="H36" s="125" t="s">
        <v>2711</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2675</v>
      </c>
      <c r="B37" s="122" t="s">
        <v>2712</v>
      </c>
      <c r="C37" s="123" t="s">
        <v>2713</v>
      </c>
      <c r="D37" s="125" t="s">
        <v>2714</v>
      </c>
      <c r="E37" s="125" t="s">
        <v>2715</v>
      </c>
      <c r="F37" s="125" t="s">
        <v>2716</v>
      </c>
      <c r="G37" s="125" t="s">
        <v>2717</v>
      </c>
      <c r="H37" s="125" t="s">
        <v>2718</v>
      </c>
      <c r="I37" s="127">
        <f>IF(COUNTIF(J37:AW37,"&lt;&gt;")=0,"",SUMPRODUCT(((Recommendations[ImplStatus]="Implemented")+(Recommendations[ImplStatus]="Compensated"))*ISNUMBER(MATCH(Recommendations[Id],J37:AW37,0)))/COUNTIF(J37:AW37,"&lt;&gt;"))</f>
        <v>0</v>
      </c>
      <c r="J37" s="129" t="s">
        <v>424</v>
      </c>
      <c r="K37" s="129" t="s">
        <v>430</v>
      </c>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2675</v>
      </c>
      <c r="B38" s="122" t="s">
        <v>2719</v>
      </c>
      <c r="C38" s="123" t="s">
        <v>2720</v>
      </c>
      <c r="D38" s="125" t="s">
        <v>2721</v>
      </c>
      <c r="E38" s="125" t="s">
        <v>2722</v>
      </c>
      <c r="F38" s="125" t="s">
        <v>2723</v>
      </c>
      <c r="G38" s="125" t="s">
        <v>2724</v>
      </c>
      <c r="H38" s="125" t="s">
        <v>2725</v>
      </c>
      <c r="I38" s="127">
        <f>IF(COUNTIF(J38:AW38,"&lt;&gt;")=0,"",SUMPRODUCT(((Recommendations[ImplStatus]="Implemented")+(Recommendations[ImplStatus]="Compensated"))*ISNUMBER(MATCH(Recommendations[Id],J38:AW38,0)))/COUNTIF(J38:AW38,"&lt;&gt;"))</f>
        <v>0</v>
      </c>
      <c r="J38" s="129" t="s">
        <v>610</v>
      </c>
      <c r="K38" s="129" t="s">
        <v>631</v>
      </c>
      <c r="L38" s="129" t="s">
        <v>655</v>
      </c>
      <c r="M38" s="129" t="s">
        <v>666</v>
      </c>
      <c r="N38" s="129" t="s">
        <v>1075</v>
      </c>
      <c r="O38" s="129" t="s">
        <v>1080</v>
      </c>
      <c r="P38" s="129" t="s">
        <v>1251</v>
      </c>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2675</v>
      </c>
      <c r="B39" s="122" t="s">
        <v>2726</v>
      </c>
      <c r="C39" s="123" t="s">
        <v>2727</v>
      </c>
      <c r="D39" s="125" t="s">
        <v>2728</v>
      </c>
      <c r="E39" s="125" t="s">
        <v>2729</v>
      </c>
      <c r="F39" s="125" t="s">
        <v>2730</v>
      </c>
      <c r="G39" s="125" t="s">
        <v>2731</v>
      </c>
      <c r="H39" s="125" t="s">
        <v>2732</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2675</v>
      </c>
      <c r="B40" s="122" t="s">
        <v>2733</v>
      </c>
      <c r="C40" s="123" t="s">
        <v>2734</v>
      </c>
      <c r="D40" s="125" t="s">
        <v>2735</v>
      </c>
      <c r="E40" s="125" t="s">
        <v>2736</v>
      </c>
      <c r="F40" s="125" t="s">
        <v>2737</v>
      </c>
      <c r="G40" s="125" t="s">
        <v>2738</v>
      </c>
      <c r="H40" s="125" t="s">
        <v>2739</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2675</v>
      </c>
      <c r="B41" s="122" t="s">
        <v>2740</v>
      </c>
      <c r="C41" s="123" t="s">
        <v>2741</v>
      </c>
      <c r="D41" s="125" t="s">
        <v>2742</v>
      </c>
      <c r="E41" s="125" t="s">
        <v>2743</v>
      </c>
      <c r="F41" s="125" t="s">
        <v>2744</v>
      </c>
      <c r="G41" s="125" t="s">
        <v>2682</v>
      </c>
      <c r="H41" s="125" t="s">
        <v>2745</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2746</v>
      </c>
      <c r="B42" s="121"/>
      <c r="C42" s="120" t="s">
        <v>2747</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2746</v>
      </c>
      <c r="B43" s="122" t="s">
        <v>2748</v>
      </c>
      <c r="C43" s="123" t="s">
        <v>2749</v>
      </c>
      <c r="D43" s="125" t="s">
        <v>2750</v>
      </c>
      <c r="E43" s="125" t="s">
        <v>2751</v>
      </c>
      <c r="F43" s="125" t="s">
        <v>2752</v>
      </c>
      <c r="G43" s="125" t="s">
        <v>2753</v>
      </c>
      <c r="H43" s="125" t="s">
        <v>2754</v>
      </c>
      <c r="I43" s="127">
        <f>IF(COUNTIF(J43:AW43,"&lt;&gt;")=0,"",SUMPRODUCT(((Recommendations[ImplStatus]="Implemented")+(Recommendations[ImplStatus]="Compensated"))*ISNUMBER(MATCH(Recommendations[Id],J43:AW43,0)))/COUNTIF(J43:AW43,"&lt;&gt;"))</f>
        <v>0</v>
      </c>
      <c r="J43" s="129" t="s">
        <v>141</v>
      </c>
      <c r="K43" s="129" t="s">
        <v>151</v>
      </c>
      <c r="L43" s="129" t="s">
        <v>484</v>
      </c>
      <c r="M43" s="129" t="s">
        <v>541</v>
      </c>
      <c r="N43" s="129" t="s">
        <v>1210</v>
      </c>
      <c r="O43" s="129" t="s">
        <v>1276</v>
      </c>
      <c r="P43" s="129" t="s">
        <v>1286</v>
      </c>
      <c r="Q43" s="129" t="s">
        <v>1292</v>
      </c>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2746</v>
      </c>
      <c r="B44" s="122" t="s">
        <v>2755</v>
      </c>
      <c r="C44" s="123" t="s">
        <v>2756</v>
      </c>
      <c r="D44" s="125" t="s">
        <v>2757</v>
      </c>
      <c r="E44" s="125" t="s">
        <v>2758</v>
      </c>
      <c r="F44" s="125" t="s">
        <v>2759</v>
      </c>
      <c r="G44" s="125" t="s">
        <v>2760</v>
      </c>
      <c r="H44" s="125" t="s">
        <v>2761</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2746</v>
      </c>
      <c r="B45" s="122" t="s">
        <v>2762</v>
      </c>
      <c r="C45" s="123" t="s">
        <v>2763</v>
      </c>
      <c r="D45" s="125" t="s">
        <v>2764</v>
      </c>
      <c r="E45" s="125" t="s">
        <v>2765</v>
      </c>
      <c r="F45" s="125" t="s">
        <v>2766</v>
      </c>
      <c r="G45" s="125" t="s">
        <v>2767</v>
      </c>
      <c r="H45" s="125" t="s">
        <v>2768</v>
      </c>
      <c r="I45" s="127">
        <f>IF(COUNTIF(J45:AW45,"&lt;&gt;")=0,"",SUMPRODUCT(((Recommendations[ImplStatus]="Implemented")+(Recommendations[ImplStatus]="Compensated"))*ISNUMBER(MATCH(Recommendations[Id],J45:AW45,0)))/COUNTIF(J45:AW45,"&lt;&gt;"))</f>
        <v>0</v>
      </c>
      <c r="J45" s="129" t="s">
        <v>564</v>
      </c>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2746</v>
      </c>
      <c r="B46" s="122" t="s">
        <v>2769</v>
      </c>
      <c r="C46" s="123" t="s">
        <v>2770</v>
      </c>
      <c r="D46" s="125" t="s">
        <v>2771</v>
      </c>
      <c r="E46" s="125" t="s">
        <v>2772</v>
      </c>
      <c r="F46" s="125" t="s">
        <v>2773</v>
      </c>
      <c r="G46" s="125" t="s">
        <v>2767</v>
      </c>
      <c r="H46" s="125" t="s">
        <v>2774</v>
      </c>
      <c r="I46" s="127" t="str">
        <f>IF(COUNTIF(J46:AW46,"&lt;&gt;")=0,"",SUMPRODUCT(((Recommendations[ImplStatus]="Implemented")+(Recommendations[ImplStatus]="Compensated"))*ISNUMBER(MATCH(Recommendations[Id],J46:AW46,0)))/COUNTIF(J46:AW46,"&lt;&gt;"))</f>
        <v/>
      </c>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2746</v>
      </c>
      <c r="B47" s="122" t="s">
        <v>2775</v>
      </c>
      <c r="C47" s="123" t="s">
        <v>2776</v>
      </c>
      <c r="D47" s="125" t="s">
        <v>2777</v>
      </c>
      <c r="E47" s="125" t="s">
        <v>2778</v>
      </c>
      <c r="F47" s="125" t="s">
        <v>2779</v>
      </c>
      <c r="G47" s="125" t="s">
        <v>2780</v>
      </c>
      <c r="H47" s="125" t="s">
        <v>2781</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2746</v>
      </c>
      <c r="B48" s="122" t="s">
        <v>2782</v>
      </c>
      <c r="C48" s="123" t="s">
        <v>2783</v>
      </c>
      <c r="D48" s="125" t="s">
        <v>2784</v>
      </c>
      <c r="E48" s="125" t="s">
        <v>2785</v>
      </c>
      <c r="F48" s="125" t="s">
        <v>2786</v>
      </c>
      <c r="G48" s="125" t="s">
        <v>2787</v>
      </c>
      <c r="H48" s="125" t="s">
        <v>2788</v>
      </c>
      <c r="I48" s="127">
        <f>IF(COUNTIF(J48:AW48,"&lt;&gt;")=0,"",SUMPRODUCT(((Recommendations[ImplStatus]="Implemented")+(Recommendations[ImplStatus]="Compensated"))*ISNUMBER(MATCH(Recommendations[Id],J48:AW48,0)))/COUNTIF(J48:AW48,"&lt;&gt;"))</f>
        <v>0</v>
      </c>
      <c r="J48" s="129" t="s">
        <v>33</v>
      </c>
      <c r="K48" s="129" t="s">
        <v>38</v>
      </c>
      <c r="L48" s="129" t="s">
        <v>42</v>
      </c>
      <c r="M48" s="129" t="s">
        <v>51</v>
      </c>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2746</v>
      </c>
      <c r="B49" s="122" t="s">
        <v>2789</v>
      </c>
      <c r="C49" s="123" t="s">
        <v>2790</v>
      </c>
      <c r="D49" s="125" t="s">
        <v>2791</v>
      </c>
      <c r="E49" s="125" t="s">
        <v>2792</v>
      </c>
      <c r="F49" s="125" t="s">
        <v>2793</v>
      </c>
      <c r="G49" s="125" t="s">
        <v>2551</v>
      </c>
      <c r="H49" s="125" t="s">
        <v>2794</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2746</v>
      </c>
      <c r="B50" s="122" t="s">
        <v>2795</v>
      </c>
      <c r="C50" s="123" t="s">
        <v>2796</v>
      </c>
      <c r="D50" s="125" t="s">
        <v>2797</v>
      </c>
      <c r="E50" s="125" t="s">
        <v>2798</v>
      </c>
      <c r="F50" s="125" t="s">
        <v>2799</v>
      </c>
      <c r="G50" s="125" t="s">
        <v>2800</v>
      </c>
      <c r="H50" s="125" t="s">
        <v>2801</v>
      </c>
      <c r="I50" s="127">
        <f>IF(COUNTIF(J50:AW50,"&lt;&gt;")=0,"",SUMPRODUCT(((Recommendations[ImplStatus]="Implemented")+(Recommendations[ImplStatus]="Compensated"))*ISNUMBER(MATCH(Recommendations[Id],J50:AW50,0)))/COUNTIF(J50:AW50,"&lt;&gt;"))</f>
        <v>0</v>
      </c>
      <c r="J50" s="129" t="s">
        <v>46</v>
      </c>
      <c r="K50" s="129" t="s">
        <v>76</v>
      </c>
      <c r="L50" s="129" t="s">
        <v>81</v>
      </c>
      <c r="M50" s="129" t="s">
        <v>146</v>
      </c>
      <c r="N50" s="129" t="s">
        <v>417</v>
      </c>
      <c r="O50" s="129" t="s">
        <v>451</v>
      </c>
      <c r="P50" s="129" t="s">
        <v>502</v>
      </c>
      <c r="Q50" s="129" t="s">
        <v>509</v>
      </c>
      <c r="R50" s="129" t="s">
        <v>1196</v>
      </c>
      <c r="S50" s="129" t="s">
        <v>1301</v>
      </c>
      <c r="T50" s="129" t="s">
        <v>1306</v>
      </c>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2802</v>
      </c>
      <c r="B51" s="121"/>
      <c r="C51" s="120" t="s">
        <v>2803</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2802</v>
      </c>
      <c r="B52" s="122" t="s">
        <v>2804</v>
      </c>
      <c r="C52" s="123" t="s">
        <v>2805</v>
      </c>
      <c r="D52" s="125" t="s">
        <v>2806</v>
      </c>
      <c r="E52" s="125" t="s">
        <v>2807</v>
      </c>
      <c r="F52" s="125" t="s">
        <v>2808</v>
      </c>
      <c r="G52" s="125" t="s">
        <v>2809</v>
      </c>
      <c r="H52" s="125" t="s">
        <v>2810</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2802</v>
      </c>
      <c r="B53" s="122" t="s">
        <v>2811</v>
      </c>
      <c r="C53" s="123" t="s">
        <v>2812</v>
      </c>
      <c r="D53" s="125" t="s">
        <v>2813</v>
      </c>
      <c r="E53" s="125" t="s">
        <v>2814</v>
      </c>
      <c r="F53" s="125" t="s">
        <v>2815</v>
      </c>
      <c r="G53" s="125" t="s">
        <v>2816</v>
      </c>
      <c r="H53" s="125" t="s">
        <v>2817</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2802</v>
      </c>
      <c r="B54" s="122" t="s">
        <v>2818</v>
      </c>
      <c r="C54" s="123" t="s">
        <v>2819</v>
      </c>
      <c r="D54" s="125" t="s">
        <v>2820</v>
      </c>
      <c r="E54" s="125" t="s">
        <v>2821</v>
      </c>
      <c r="F54" s="125" t="s">
        <v>2822</v>
      </c>
      <c r="G54" s="125" t="s">
        <v>2823</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2802</v>
      </c>
      <c r="B55" s="122" t="s">
        <v>2824</v>
      </c>
      <c r="C55" s="123" t="s">
        <v>2825</v>
      </c>
      <c r="D55" s="125" t="s">
        <v>2826</v>
      </c>
      <c r="E55" s="125" t="s">
        <v>2827</v>
      </c>
      <c r="F55" s="125" t="s">
        <v>2828</v>
      </c>
      <c r="G55" s="125" t="s">
        <v>2829</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2802</v>
      </c>
      <c r="B56" s="122" t="s">
        <v>2830</v>
      </c>
      <c r="C56" s="123" t="s">
        <v>2831</v>
      </c>
      <c r="D56" s="125" t="s">
        <v>2832</v>
      </c>
      <c r="E56" s="125" t="s">
        <v>2833</v>
      </c>
      <c r="F56" s="125" t="s">
        <v>2834</v>
      </c>
      <c r="G56" s="125" t="s">
        <v>2835</v>
      </c>
      <c r="H56" s="125" t="s">
        <v>2836</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2837</v>
      </c>
      <c r="B57" s="121"/>
      <c r="C57" s="120" t="s">
        <v>2838</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2837</v>
      </c>
      <c r="B58" s="122" t="s">
        <v>2839</v>
      </c>
      <c r="C58" s="123" t="s">
        <v>2840</v>
      </c>
      <c r="D58" s="125" t="s">
        <v>2841</v>
      </c>
      <c r="E58" s="125" t="s">
        <v>2842</v>
      </c>
      <c r="F58" s="125" t="s">
        <v>2843</v>
      </c>
      <c r="G58" s="125" t="s">
        <v>2844</v>
      </c>
      <c r="H58" s="125" t="s">
        <v>2845</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2837</v>
      </c>
      <c r="B59" s="122" t="s">
        <v>2846</v>
      </c>
      <c r="C59" s="123" t="s">
        <v>2847</v>
      </c>
      <c r="D59" s="125" t="s">
        <v>2848</v>
      </c>
      <c r="E59" s="125" t="s">
        <v>2849</v>
      </c>
      <c r="F59" s="125" t="s">
        <v>2850</v>
      </c>
      <c r="G59" s="125" t="s">
        <v>2851</v>
      </c>
      <c r="H59" s="125" t="s">
        <v>2852</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2837</v>
      </c>
      <c r="B60" s="122" t="s">
        <v>2853</v>
      </c>
      <c r="C60" s="123" t="s">
        <v>2854</v>
      </c>
      <c r="D60" s="125" t="s">
        <v>2855</v>
      </c>
      <c r="E60" s="125" t="s">
        <v>2856</v>
      </c>
      <c r="F60" s="125" t="s">
        <v>2857</v>
      </c>
      <c r="G60" s="125" t="s">
        <v>2858</v>
      </c>
      <c r="H60" s="125" t="s">
        <v>2859</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2860</v>
      </c>
      <c r="B61" s="121"/>
      <c r="C61" s="120" t="s">
        <v>2861</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2860</v>
      </c>
      <c r="B62" s="122" t="s">
        <v>2862</v>
      </c>
      <c r="C62" s="123" t="s">
        <v>2863</v>
      </c>
      <c r="D62" s="125" t="s">
        <v>2864</v>
      </c>
      <c r="E62" s="125" t="s">
        <v>2865</v>
      </c>
      <c r="F62" s="125" t="s">
        <v>2866</v>
      </c>
      <c r="G62" s="125" t="s">
        <v>2867</v>
      </c>
      <c r="H62" s="125" t="s">
        <v>2868</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2860</v>
      </c>
      <c r="B63" s="122" t="s">
        <v>2869</v>
      </c>
      <c r="C63" s="123" t="s">
        <v>2870</v>
      </c>
      <c r="D63" s="125" t="s">
        <v>2871</v>
      </c>
      <c r="E63" s="125" t="s">
        <v>2872</v>
      </c>
      <c r="F63" s="125" t="s">
        <v>2873</v>
      </c>
      <c r="G63" s="125" t="s">
        <v>2874</v>
      </c>
      <c r="H63" s="125" t="s">
        <v>2875</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2860</v>
      </c>
      <c r="B64" s="122" t="s">
        <v>2876</v>
      </c>
      <c r="C64" s="123" t="s">
        <v>2877</v>
      </c>
      <c r="D64" s="125" t="s">
        <v>2878</v>
      </c>
      <c r="E64" s="125" t="s">
        <v>2879</v>
      </c>
      <c r="F64" s="125" t="s">
        <v>2880</v>
      </c>
      <c r="G64" s="125" t="s">
        <v>2881</v>
      </c>
      <c r="H64" s="125" t="s">
        <v>2882</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2860</v>
      </c>
      <c r="B65" s="122" t="s">
        <v>2883</v>
      </c>
      <c r="C65" s="123" t="s">
        <v>2884</v>
      </c>
      <c r="D65" s="125" t="s">
        <v>2885</v>
      </c>
      <c r="E65" s="125" t="s">
        <v>2886</v>
      </c>
      <c r="F65" s="125" t="s">
        <v>2887</v>
      </c>
      <c r="G65" s="125" t="s">
        <v>2888</v>
      </c>
      <c r="H65" s="125" t="s">
        <v>2889</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2860</v>
      </c>
      <c r="B66" s="122" t="s">
        <v>2890</v>
      </c>
      <c r="C66" s="123" t="s">
        <v>2891</v>
      </c>
      <c r="D66" s="125" t="s">
        <v>2892</v>
      </c>
      <c r="E66" s="125" t="s">
        <v>2893</v>
      </c>
      <c r="F66" s="125" t="s">
        <v>2894</v>
      </c>
      <c r="G66" s="125" t="s">
        <v>2895</v>
      </c>
      <c r="H66" s="125" t="s">
        <v>2896</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2860</v>
      </c>
      <c r="B67" s="122" t="s">
        <v>2897</v>
      </c>
      <c r="C67" s="123" t="s">
        <v>2898</v>
      </c>
      <c r="D67" s="125" t="s">
        <v>2899</v>
      </c>
      <c r="E67" s="125" t="s">
        <v>2900</v>
      </c>
      <c r="F67" s="125" t="s">
        <v>2901</v>
      </c>
      <c r="G67" s="125" t="s">
        <v>2902</v>
      </c>
      <c r="H67" s="125" t="s">
        <v>2903</v>
      </c>
      <c r="I67" s="127">
        <f>IF(COUNTIF(J67:AW67,"&lt;&gt;")=0,"",SUMPRODUCT(((Recommendations[ImplStatus]="Implemented")+(Recommendations[ImplStatus]="Compensated"))*ISNUMBER(MATCH(Recommendations[Id],J67:AW67,0)))/COUNTIF(J67:AW67,"&lt;&gt;"))</f>
        <v>0</v>
      </c>
      <c r="J67" s="129" t="s">
        <v>529</v>
      </c>
      <c r="K67" s="129" t="s">
        <v>1203</v>
      </c>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2860</v>
      </c>
      <c r="B68" s="122" t="s">
        <v>2904</v>
      </c>
      <c r="C68" s="123" t="s">
        <v>2905</v>
      </c>
      <c r="D68" s="125" t="s">
        <v>2906</v>
      </c>
      <c r="E68" s="125" t="s">
        <v>2907</v>
      </c>
      <c r="F68" s="125" t="s">
        <v>2908</v>
      </c>
      <c r="G68" s="125" t="s">
        <v>2909</v>
      </c>
      <c r="H68" s="125" t="s">
        <v>2910</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2911</v>
      </c>
      <c r="B69" s="121"/>
      <c r="C69" s="120" t="s">
        <v>2912</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2911</v>
      </c>
      <c r="B70" s="122" t="s">
        <v>2913</v>
      </c>
      <c r="C70" s="123" t="s">
        <v>2914</v>
      </c>
      <c r="D70" s="125" t="s">
        <v>2915</v>
      </c>
      <c r="E70" s="125" t="s">
        <v>2916</v>
      </c>
      <c r="F70" s="125" t="s">
        <v>2917</v>
      </c>
      <c r="G70" s="125" t="s">
        <v>2918</v>
      </c>
      <c r="H70" s="125" t="s">
        <v>2919</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2911</v>
      </c>
      <c r="B71" s="122" t="s">
        <v>2920</v>
      </c>
      <c r="C71" s="123" t="s">
        <v>2921</v>
      </c>
      <c r="D71" s="125" t="s">
        <v>2922</v>
      </c>
      <c r="E71" s="125" t="s">
        <v>2923</v>
      </c>
      <c r="F71" s="125" t="s">
        <v>2924</v>
      </c>
      <c r="G71" s="125" t="s">
        <v>2925</v>
      </c>
      <c r="H71" s="125" t="s">
        <v>2926</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2927</v>
      </c>
      <c r="B72" s="121"/>
      <c r="C72" s="120" t="s">
        <v>2928</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2927</v>
      </c>
      <c r="B73" s="122" t="s">
        <v>2929</v>
      </c>
      <c r="C73" s="123" t="s">
        <v>2930</v>
      </c>
      <c r="D73" s="125" t="s">
        <v>2931</v>
      </c>
      <c r="E73" s="125" t="s">
        <v>2932</v>
      </c>
      <c r="F73" s="125" t="s">
        <v>2933</v>
      </c>
      <c r="G73" s="125" t="s">
        <v>2934</v>
      </c>
      <c r="H73" s="125" t="s">
        <v>2935</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2927</v>
      </c>
      <c r="B74" s="122" t="s">
        <v>2936</v>
      </c>
      <c r="C74" s="123" t="s">
        <v>2937</v>
      </c>
      <c r="D74" s="125" t="s">
        <v>2938</v>
      </c>
      <c r="E74" s="125" t="s">
        <v>2939</v>
      </c>
      <c r="F74" s="125" t="s">
        <v>2940</v>
      </c>
      <c r="G74" s="125" t="s">
        <v>2941</v>
      </c>
      <c r="H74" s="125" t="s">
        <v>2942</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2927</v>
      </c>
      <c r="B75" s="122" t="s">
        <v>2943</v>
      </c>
      <c r="C75" s="123" t="s">
        <v>2944</v>
      </c>
      <c r="D75" s="125" t="s">
        <v>2945</v>
      </c>
      <c r="E75" s="125" t="s">
        <v>2946</v>
      </c>
      <c r="F75" s="125" t="s">
        <v>2947</v>
      </c>
      <c r="G75" s="125" t="s">
        <v>2948</v>
      </c>
      <c r="H75" s="125" t="s">
        <v>2949</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2927</v>
      </c>
      <c r="B76" s="122" t="s">
        <v>2950</v>
      </c>
      <c r="C76" s="123" t="s">
        <v>2951</v>
      </c>
      <c r="D76" s="125" t="s">
        <v>2952</v>
      </c>
      <c r="E76" s="125" t="s">
        <v>2953</v>
      </c>
      <c r="F76" s="125" t="s">
        <v>2954</v>
      </c>
      <c r="G76" s="125" t="s">
        <v>2955</v>
      </c>
      <c r="H76" s="125" t="s">
        <v>2956</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2927</v>
      </c>
      <c r="B77" s="122" t="s">
        <v>2957</v>
      </c>
      <c r="C77" s="123" t="s">
        <v>2958</v>
      </c>
      <c r="D77" s="125" t="s">
        <v>2959</v>
      </c>
      <c r="E77" s="125" t="s">
        <v>2960</v>
      </c>
      <c r="F77" s="125" t="s">
        <v>2961</v>
      </c>
      <c r="G77" s="125" t="s">
        <v>2955</v>
      </c>
      <c r="H77" s="125" t="s">
        <v>2962</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2963</v>
      </c>
      <c r="B78" s="121"/>
      <c r="C78" s="120" t="s">
        <v>2964</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2963</v>
      </c>
      <c r="B79" s="122" t="s">
        <v>2963</v>
      </c>
      <c r="C79" s="123" t="s">
        <v>2965</v>
      </c>
      <c r="D79" s="125" t="s">
        <v>2966</v>
      </c>
      <c r="E79" s="125" t="s">
        <v>2967</v>
      </c>
      <c r="F79" s="125" t="s">
        <v>2968</v>
      </c>
      <c r="G79" s="125" t="s">
        <v>2969</v>
      </c>
      <c r="H79" s="125" t="s">
        <v>2970</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2963</v>
      </c>
      <c r="B80" s="122" t="s">
        <v>2971</v>
      </c>
      <c r="C80" s="123" t="s">
        <v>2972</v>
      </c>
      <c r="D80" s="125" t="s">
        <v>2973</v>
      </c>
      <c r="E80" s="125" t="s">
        <v>2974</v>
      </c>
      <c r="F80" s="125" t="s">
        <v>2975</v>
      </c>
      <c r="G80" s="125" t="s">
        <v>2976</v>
      </c>
      <c r="H80" s="125" t="s">
        <v>2977</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2963</v>
      </c>
      <c r="B81" s="122" t="s">
        <v>2978</v>
      </c>
      <c r="C81" s="123" t="s">
        <v>2979</v>
      </c>
      <c r="D81" s="125" t="s">
        <v>2980</v>
      </c>
      <c r="E81" s="125" t="s">
        <v>2981</v>
      </c>
      <c r="F81" s="125" t="s">
        <v>2982</v>
      </c>
      <c r="G81" s="125" t="s">
        <v>2983</v>
      </c>
      <c r="H81" s="125" t="s">
        <v>2984</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2985</v>
      </c>
      <c r="B82" s="121"/>
      <c r="C82" s="120" t="s">
        <v>2986</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2985</v>
      </c>
      <c r="B83" s="122" t="s">
        <v>2987</v>
      </c>
      <c r="C83" s="123" t="s">
        <v>2988</v>
      </c>
      <c r="D83" s="125" t="s">
        <v>2989</v>
      </c>
      <c r="E83" s="125" t="s">
        <v>2990</v>
      </c>
      <c r="F83" s="125" t="s">
        <v>2991</v>
      </c>
      <c r="G83" s="125" t="s">
        <v>2992</v>
      </c>
      <c r="H83" s="125" t="s">
        <v>2993</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2985</v>
      </c>
      <c r="B84" s="122" t="s">
        <v>2994</v>
      </c>
      <c r="C84" s="123" t="s">
        <v>2995</v>
      </c>
      <c r="D84" s="125" t="s">
        <v>2996</v>
      </c>
      <c r="E84" s="125" t="s">
        <v>2997</v>
      </c>
      <c r="F84" s="125" t="s">
        <v>2998</v>
      </c>
      <c r="G84" s="125" t="s">
        <v>2999</v>
      </c>
      <c r="H84" s="125" t="s">
        <v>3000</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2985</v>
      </c>
      <c r="B85" s="122" t="s">
        <v>3001</v>
      </c>
      <c r="C85" s="123" t="s">
        <v>3002</v>
      </c>
      <c r="D85" s="125" t="s">
        <v>3003</v>
      </c>
      <c r="E85" s="125" t="s">
        <v>3004</v>
      </c>
      <c r="F85" s="125" t="s">
        <v>3005</v>
      </c>
      <c r="G85" s="125" t="s">
        <v>3006</v>
      </c>
      <c r="H85" s="125" t="s">
        <v>3007</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2985</v>
      </c>
      <c r="B86" s="122" t="s">
        <v>3008</v>
      </c>
      <c r="C86" s="123" t="s">
        <v>3009</v>
      </c>
      <c r="D86" s="125" t="s">
        <v>3010</v>
      </c>
      <c r="E86" s="125" t="s">
        <v>3011</v>
      </c>
      <c r="F86" s="125" t="s">
        <v>3012</v>
      </c>
      <c r="G86" s="125" t="s">
        <v>3013</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3014</v>
      </c>
      <c r="B87" s="121"/>
      <c r="C87" s="120" t="s">
        <v>3015</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3014</v>
      </c>
      <c r="B88" s="122" t="s">
        <v>3016</v>
      </c>
      <c r="C88" s="123" t="s">
        <v>3017</v>
      </c>
      <c r="D88" s="125" t="s">
        <v>3018</v>
      </c>
      <c r="E88" s="125" t="s">
        <v>3019</v>
      </c>
      <c r="F88" s="125" t="s">
        <v>3020</v>
      </c>
      <c r="G88" s="125" t="s">
        <v>3021</v>
      </c>
      <c r="H88" s="125" t="s">
        <v>3022</v>
      </c>
      <c r="I88" s="127">
        <f>IF(COUNTIF(J88:AW88,"&lt;&gt;")=0,"",SUMPRODUCT(((Recommendations[ImplStatus]="Implemented")+(Recommendations[ImplStatus]="Compensated"))*ISNUMBER(MATCH(Recommendations[Id],J88:AW88,0)))/COUNTIF(J88:AW88,"&lt;&gt;"))</f>
        <v>0</v>
      </c>
      <c r="J88" s="129" t="s">
        <v>446</v>
      </c>
      <c r="K88" s="129" t="s">
        <v>472</v>
      </c>
      <c r="L88" s="129" t="s">
        <v>478</v>
      </c>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3014</v>
      </c>
      <c r="B89" s="122" t="s">
        <v>3023</v>
      </c>
      <c r="C89" s="123" t="s">
        <v>3024</v>
      </c>
      <c r="D89" s="125" t="s">
        <v>3025</v>
      </c>
      <c r="E89" s="125" t="s">
        <v>3026</v>
      </c>
      <c r="F89" s="125" t="s">
        <v>3027</v>
      </c>
      <c r="G89" s="125" t="s">
        <v>2551</v>
      </c>
      <c r="H89" s="125" t="s">
        <v>3028</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3014</v>
      </c>
      <c r="B90" s="122" t="s">
        <v>3029</v>
      </c>
      <c r="C90" s="123" t="s">
        <v>3030</v>
      </c>
      <c r="D90" s="125" t="s">
        <v>3031</v>
      </c>
      <c r="E90" s="125" t="s">
        <v>3032</v>
      </c>
      <c r="F90" s="125" t="s">
        <v>3033</v>
      </c>
      <c r="G90" s="125" t="s">
        <v>3021</v>
      </c>
      <c r="H90" s="125" t="s">
        <v>3034</v>
      </c>
      <c r="I90" s="127">
        <f>IF(COUNTIF(J90:AW90,"&lt;&gt;")=0,"",SUMPRODUCT(((Recommendations[ImplStatus]="Implemented")+(Recommendations[ImplStatus]="Compensated"))*ISNUMBER(MATCH(Recommendations[Id],J90:AW90,0)))/COUNTIF(J90:AW90,"&lt;&gt;"))</f>
        <v>0</v>
      </c>
      <c r="J90" s="129" t="s">
        <v>375</v>
      </c>
      <c r="K90" s="129" t="s">
        <v>378</v>
      </c>
      <c r="L90" s="129" t="s">
        <v>381</v>
      </c>
      <c r="M90" s="129" t="s">
        <v>385</v>
      </c>
      <c r="N90" s="129" t="s">
        <v>388</v>
      </c>
      <c r="O90" s="129" t="s">
        <v>391</v>
      </c>
      <c r="P90" s="129" t="s">
        <v>395</v>
      </c>
      <c r="Q90" s="129" t="s">
        <v>398</v>
      </c>
      <c r="R90" s="129" t="s">
        <v>401</v>
      </c>
      <c r="S90" s="129" t="s">
        <v>457</v>
      </c>
      <c r="T90" s="129" t="s">
        <v>462</v>
      </c>
      <c r="U90" s="129" t="s">
        <v>467</v>
      </c>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3014</v>
      </c>
      <c r="B91" s="122" t="s">
        <v>3035</v>
      </c>
      <c r="C91" s="123" t="s">
        <v>3036</v>
      </c>
      <c r="D91" s="125" t="s">
        <v>3037</v>
      </c>
      <c r="E91" s="125" t="s">
        <v>3038</v>
      </c>
      <c r="F91" s="125" t="s">
        <v>3039</v>
      </c>
      <c r="G91" s="125" t="s">
        <v>2551</v>
      </c>
      <c r="H91" s="125" t="s">
        <v>3040</v>
      </c>
      <c r="I91" s="127">
        <f>IF(COUNTIF(J91:AW91,"&lt;&gt;")=0,"",SUMPRODUCT(((Recommendations[ImplStatus]="Implemented")+(Recommendations[ImplStatus]="Compensated"))*ISNUMBER(MATCH(Recommendations[Id],J91:AW91,0)))/COUNTIF(J91:AW91,"&lt;&gt;"))</f>
        <v>0</v>
      </c>
      <c r="J91" s="129" t="s">
        <v>61</v>
      </c>
      <c r="K91" s="129" t="s">
        <v>66</v>
      </c>
      <c r="L91" s="129" t="s">
        <v>71</v>
      </c>
      <c r="M91" s="129" t="s">
        <v>86</v>
      </c>
      <c r="N91" s="129" t="s">
        <v>101</v>
      </c>
      <c r="O91" s="129" t="s">
        <v>106</v>
      </c>
      <c r="P91" s="129" t="s">
        <v>111</v>
      </c>
      <c r="Q91" s="129" t="s">
        <v>156</v>
      </c>
      <c r="R91" s="129" t="s">
        <v>161</v>
      </c>
      <c r="S91" s="129" t="s">
        <v>166</v>
      </c>
      <c r="T91" s="129" t="s">
        <v>491</v>
      </c>
      <c r="U91" s="129" t="s">
        <v>497</v>
      </c>
      <c r="V91" s="129" t="s">
        <v>649</v>
      </c>
      <c r="W91" s="129" t="s">
        <v>660</v>
      </c>
      <c r="X91" s="129" t="s">
        <v>677</v>
      </c>
      <c r="Y91" s="129" t="s">
        <v>699</v>
      </c>
      <c r="Z91" s="129" t="s">
        <v>1069</v>
      </c>
      <c r="AA91" s="129" t="s">
        <v>1215</v>
      </c>
      <c r="AB91" s="129" t="s">
        <v>1221</v>
      </c>
      <c r="AC91" s="129" t="s">
        <v>1281</v>
      </c>
      <c r="AD91" s="129"/>
      <c r="AE91" s="129"/>
      <c r="AF91" s="129"/>
      <c r="AG91" s="129"/>
      <c r="AH91" s="129"/>
      <c r="AI91" s="129"/>
      <c r="AJ91" s="129"/>
      <c r="AK91" s="129"/>
      <c r="AL91" s="129"/>
      <c r="AM91" s="129"/>
      <c r="AN91" s="129"/>
      <c r="AO91" s="129"/>
      <c r="AP91" s="129"/>
      <c r="AQ91" s="129"/>
      <c r="AR91" s="129"/>
      <c r="AS91" s="129"/>
      <c r="AT91" s="129"/>
      <c r="AU91" s="129"/>
      <c r="AV91" s="129"/>
      <c r="AW91" s="139"/>
    </row>
    <row r="92" spans="1:49" ht="60" customHeight="1" x14ac:dyDescent="0.35">
      <c r="A92" s="136" t="s">
        <v>3014</v>
      </c>
      <c r="B92" s="122" t="s">
        <v>3041</v>
      </c>
      <c r="C92" s="123" t="s">
        <v>3042</v>
      </c>
      <c r="D92" s="125" t="s">
        <v>3043</v>
      </c>
      <c r="E92" s="125" t="s">
        <v>3044</v>
      </c>
      <c r="F92" s="125" t="s">
        <v>3045</v>
      </c>
      <c r="G92" s="125" t="s">
        <v>2551</v>
      </c>
      <c r="H92" s="125" t="s">
        <v>3046</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3014</v>
      </c>
      <c r="B93" s="122" t="s">
        <v>3047</v>
      </c>
      <c r="C93" s="123" t="s">
        <v>3048</v>
      </c>
      <c r="D93" s="125" t="s">
        <v>3049</v>
      </c>
      <c r="E93" s="125" t="s">
        <v>3050</v>
      </c>
      <c r="F93" s="125" t="s">
        <v>3051</v>
      </c>
      <c r="G93" s="125" t="s">
        <v>3052</v>
      </c>
      <c r="H93" s="125" t="s">
        <v>3053</v>
      </c>
      <c r="I93" s="127">
        <f>IF(COUNTIF(J93:AW93,"&lt;&gt;")=0,"",SUMPRODUCT(((Recommendations[ImplStatus]="Implemented")+(Recommendations[ImplStatus]="Compensated"))*ISNUMBER(MATCH(Recommendations[Id],J93:AW93,0)))/COUNTIF(J93:AW93,"&lt;&gt;"))</f>
        <v>0</v>
      </c>
      <c r="J93" s="129" t="s">
        <v>1233</v>
      </c>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3014</v>
      </c>
      <c r="B94" s="122" t="s">
        <v>3054</v>
      </c>
      <c r="C94" s="123" t="s">
        <v>3055</v>
      </c>
      <c r="D94" s="125" t="s">
        <v>3056</v>
      </c>
      <c r="E94" s="125" t="s">
        <v>3057</v>
      </c>
      <c r="F94" s="125" t="s">
        <v>3058</v>
      </c>
      <c r="G94" s="125" t="s">
        <v>3059</v>
      </c>
      <c r="H94" s="125" t="s">
        <v>3060</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3014</v>
      </c>
      <c r="B95" s="122" t="s">
        <v>3061</v>
      </c>
      <c r="C95" s="123" t="s">
        <v>3062</v>
      </c>
      <c r="D95" s="125" t="s">
        <v>3063</v>
      </c>
      <c r="E95" s="125" t="s">
        <v>3064</v>
      </c>
      <c r="F95" s="125" t="s">
        <v>3065</v>
      </c>
      <c r="G95" s="125" t="s">
        <v>3066</v>
      </c>
      <c r="H95" s="125" t="s">
        <v>3067</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3014</v>
      </c>
      <c r="B96" s="122" t="s">
        <v>3068</v>
      </c>
      <c r="C96" s="123" t="s">
        <v>3069</v>
      </c>
      <c r="D96" s="125" t="s">
        <v>3070</v>
      </c>
      <c r="E96" s="125" t="s">
        <v>3071</v>
      </c>
      <c r="F96" s="125" t="s">
        <v>3072</v>
      </c>
      <c r="G96" s="125" t="s">
        <v>3073</v>
      </c>
      <c r="H96" s="125" t="s">
        <v>3074</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3014</v>
      </c>
      <c r="B97" s="122" t="s">
        <v>3075</v>
      </c>
      <c r="C97" s="123" t="s">
        <v>3076</v>
      </c>
      <c r="D97" s="125" t="s">
        <v>3077</v>
      </c>
      <c r="E97" s="125" t="s">
        <v>3078</v>
      </c>
      <c r="F97" s="125" t="s">
        <v>3079</v>
      </c>
      <c r="G97" s="125" t="s">
        <v>3080</v>
      </c>
      <c r="H97" s="125" t="s">
        <v>3081</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3082</v>
      </c>
      <c r="B98" s="121"/>
      <c r="C98" s="120" t="s">
        <v>3083</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3082</v>
      </c>
      <c r="B99" s="122" t="s">
        <v>3084</v>
      </c>
      <c r="C99" s="123" t="s">
        <v>3085</v>
      </c>
      <c r="D99" s="125" t="s">
        <v>3086</v>
      </c>
      <c r="E99" s="125" t="s">
        <v>3087</v>
      </c>
      <c r="F99" s="125" t="s">
        <v>3088</v>
      </c>
      <c r="G99" s="125" t="s">
        <v>3089</v>
      </c>
      <c r="H99" s="125" t="s">
        <v>3090</v>
      </c>
      <c r="I99" s="127">
        <f>IF(COUNTIF(J99:AW99,"&lt;&gt;")=0,"",SUMPRODUCT(((Recommendations[ImplStatus]="Implemented")+(Recommendations[ImplStatus]="Compensated"))*ISNUMBER(MATCH(Recommendations[Id],J99:AW99,0)))/COUNTIF(J99:AW99,"&lt;&gt;"))</f>
        <v>0</v>
      </c>
      <c r="J99" s="129" t="s">
        <v>435</v>
      </c>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3082</v>
      </c>
      <c r="B100" s="122" t="s">
        <v>3091</v>
      </c>
      <c r="C100" s="123" t="s">
        <v>3092</v>
      </c>
      <c r="D100" s="125" t="s">
        <v>3093</v>
      </c>
      <c r="E100" s="125" t="s">
        <v>3094</v>
      </c>
      <c r="F100" s="125" t="s">
        <v>3095</v>
      </c>
      <c r="G100" s="125" t="s">
        <v>3096</v>
      </c>
      <c r="H100" s="125" t="s">
        <v>3097</v>
      </c>
      <c r="I100" s="127">
        <f>IF(COUNTIF(J100:AW100,"&lt;&gt;")=0,"",SUMPRODUCT(((Recommendations[ImplStatus]="Implemented")+(Recommendations[ImplStatus]="Compensated"))*ISNUMBER(MATCH(Recommendations[Id],J100:AW100,0)))/COUNTIF(J100:AW100,"&lt;&gt;"))</f>
        <v>0</v>
      </c>
      <c r="J100" s="129" t="s">
        <v>515</v>
      </c>
      <c r="K100" s="129" t="s">
        <v>548</v>
      </c>
      <c r="L100" s="129" t="s">
        <v>553</v>
      </c>
      <c r="M100" s="129" t="s">
        <v>558</v>
      </c>
      <c r="N100" s="129" t="s">
        <v>587</v>
      </c>
      <c r="O100" s="129" t="s">
        <v>593</v>
      </c>
      <c r="P100" s="129" t="s">
        <v>599</v>
      </c>
      <c r="Q100" s="129" t="s">
        <v>605</v>
      </c>
      <c r="R100" s="129" t="s">
        <v>636</v>
      </c>
      <c r="S100" s="129" t="s">
        <v>642</v>
      </c>
      <c r="T100" s="129" t="s">
        <v>671</v>
      </c>
      <c r="U100" s="129" t="s">
        <v>682</v>
      </c>
      <c r="V100" s="129" t="s">
        <v>688</v>
      </c>
      <c r="W100" s="129" t="s">
        <v>694</v>
      </c>
      <c r="X100" s="129" t="s">
        <v>705</v>
      </c>
      <c r="Y100" s="129" t="s">
        <v>710</v>
      </c>
      <c r="Z100" s="129" t="s">
        <v>715</v>
      </c>
      <c r="AA100" s="129" t="s">
        <v>720</v>
      </c>
      <c r="AB100" s="129" t="s">
        <v>725</v>
      </c>
      <c r="AC100" s="129" t="s">
        <v>730</v>
      </c>
      <c r="AD100" s="129" t="s">
        <v>736</v>
      </c>
      <c r="AE100" s="129" t="s">
        <v>741</v>
      </c>
      <c r="AF100" s="129" t="s">
        <v>746</v>
      </c>
      <c r="AG100" s="129" t="s">
        <v>751</v>
      </c>
      <c r="AH100" s="129" t="s">
        <v>756</v>
      </c>
      <c r="AI100" s="129" t="s">
        <v>761</v>
      </c>
      <c r="AJ100" s="129" t="s">
        <v>766</v>
      </c>
      <c r="AK100" s="129" t="s">
        <v>771</v>
      </c>
      <c r="AL100" s="129" t="s">
        <v>776</v>
      </c>
      <c r="AM100" s="129" t="s">
        <v>781</v>
      </c>
      <c r="AN100" s="129" t="s">
        <v>786</v>
      </c>
      <c r="AO100" s="129" t="s">
        <v>791</v>
      </c>
      <c r="AP100" s="129" t="s">
        <v>796</v>
      </c>
      <c r="AQ100" s="129" t="s">
        <v>801</v>
      </c>
      <c r="AR100" s="129" t="s">
        <v>806</v>
      </c>
      <c r="AS100" s="129" t="s">
        <v>811</v>
      </c>
      <c r="AT100" s="129" t="s">
        <v>816</v>
      </c>
      <c r="AU100" s="129" t="s">
        <v>821</v>
      </c>
      <c r="AV100" s="129" t="s">
        <v>826</v>
      </c>
      <c r="AW100" s="139" t="s">
        <v>831</v>
      </c>
    </row>
    <row r="101" spans="1:49" ht="60" customHeight="1" x14ac:dyDescent="0.35">
      <c r="A101" s="136" t="s">
        <v>3082</v>
      </c>
      <c r="B101" s="122" t="s">
        <v>3098</v>
      </c>
      <c r="C101" s="123" t="s">
        <v>3099</v>
      </c>
      <c r="D101" s="125" t="s">
        <v>3100</v>
      </c>
      <c r="E101" s="125" t="s">
        <v>3101</v>
      </c>
      <c r="F101" s="125" t="s">
        <v>20</v>
      </c>
      <c r="G101" s="125" t="s">
        <v>20</v>
      </c>
      <c r="H101" s="125" t="s">
        <v>20</v>
      </c>
      <c r="I101" s="127" t="str">
        <f>IF(COUNTIF(J101:AW101,"&lt;&gt;")=0,"",SUMPRODUCT(((Recommendations[ImplStatus]="Implemented")+(Recommendations[ImplStatus]="Compensated"))*ISNUMBER(MATCH(Recommendations[Id],J101:AW101,0)))/COUNTIF(J101:AW101,"&lt;&gt;"))</f>
        <v/>
      </c>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39"/>
    </row>
    <row r="102" spans="1:49" ht="60" customHeight="1" x14ac:dyDescent="0.35">
      <c r="A102" s="136" t="s">
        <v>3082</v>
      </c>
      <c r="B102" s="122" t="s">
        <v>3102</v>
      </c>
      <c r="C102" s="123" t="s">
        <v>3103</v>
      </c>
      <c r="D102" s="125" t="s">
        <v>3104</v>
      </c>
      <c r="E102" s="125" t="s">
        <v>3105</v>
      </c>
      <c r="F102" s="125" t="s">
        <v>3106</v>
      </c>
      <c r="G102" s="125" t="s">
        <v>3107</v>
      </c>
      <c r="H102" s="125" t="s">
        <v>3108</v>
      </c>
      <c r="I102" s="127">
        <f>IF(COUNTIF(J102:AW102,"&lt;&gt;")=0,"",SUMPRODUCT(((Recommendations[ImplStatus]="Implemented")+(Recommendations[ImplStatus]="Compensated"))*ISNUMBER(MATCH(Recommendations[Id],J102:AW102,0)))/COUNTIF(J102:AW102,"&lt;&gt;"))</f>
        <v>0</v>
      </c>
      <c r="J102" s="129" t="s">
        <v>1157</v>
      </c>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3082</v>
      </c>
      <c r="B103" s="122" t="s">
        <v>3109</v>
      </c>
      <c r="C103" s="123" t="s">
        <v>3110</v>
      </c>
      <c r="D103" s="125" t="s">
        <v>3111</v>
      </c>
      <c r="E103" s="125" t="s">
        <v>3112</v>
      </c>
      <c r="F103" s="125" t="s">
        <v>3113</v>
      </c>
      <c r="G103" s="125" t="s">
        <v>3114</v>
      </c>
      <c r="H103" s="125" t="s">
        <v>3115</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3116</v>
      </c>
      <c r="B104" s="121"/>
      <c r="C104" s="120" t="s">
        <v>3117</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3116</v>
      </c>
      <c r="B105" s="122" t="s">
        <v>3118</v>
      </c>
      <c r="C105" s="123" t="s">
        <v>3119</v>
      </c>
      <c r="D105" s="125" t="s">
        <v>3120</v>
      </c>
      <c r="E105" s="125" t="s">
        <v>3121</v>
      </c>
      <c r="F105" s="125" t="s">
        <v>3122</v>
      </c>
      <c r="G105" s="125" t="s">
        <v>3123</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3116</v>
      </c>
      <c r="B106" s="122" t="s">
        <v>3124</v>
      </c>
      <c r="C106" s="123" t="s">
        <v>3125</v>
      </c>
      <c r="D106" s="125" t="s">
        <v>3126</v>
      </c>
      <c r="E106" s="125" t="s">
        <v>3127</v>
      </c>
      <c r="F106" s="125" t="s">
        <v>3128</v>
      </c>
      <c r="G106" s="125" t="s">
        <v>3129</v>
      </c>
      <c r="H106" s="125" t="s">
        <v>3130</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3116</v>
      </c>
      <c r="B107" s="122" t="s">
        <v>3131</v>
      </c>
      <c r="C107" s="123" t="s">
        <v>3132</v>
      </c>
      <c r="D107" s="125" t="s">
        <v>3133</v>
      </c>
      <c r="E107" s="125" t="s">
        <v>3134</v>
      </c>
      <c r="F107" s="125" t="s">
        <v>3135</v>
      </c>
      <c r="G107" s="125" t="s">
        <v>3136</v>
      </c>
      <c r="H107" s="125" t="s">
        <v>3137</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3138</v>
      </c>
      <c r="B108" s="121"/>
      <c r="C108" s="120" t="s">
        <v>3139</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3138</v>
      </c>
      <c r="B109" s="122" t="s">
        <v>3140</v>
      </c>
      <c r="C109" s="123" t="s">
        <v>3141</v>
      </c>
      <c r="D109" s="125" t="s">
        <v>3142</v>
      </c>
      <c r="E109" s="125" t="s">
        <v>3143</v>
      </c>
      <c r="F109" s="125" t="s">
        <v>3144</v>
      </c>
      <c r="G109" s="125" t="s">
        <v>3145</v>
      </c>
      <c r="H109" s="125" t="s">
        <v>3146</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3138</v>
      </c>
      <c r="B110" s="122" t="s">
        <v>3147</v>
      </c>
      <c r="C110" s="123" t="s">
        <v>3148</v>
      </c>
      <c r="D110" s="125" t="s">
        <v>3149</v>
      </c>
      <c r="E110" s="125" t="s">
        <v>3150</v>
      </c>
      <c r="F110" s="125" t="s">
        <v>3151</v>
      </c>
      <c r="G110" s="125" t="s">
        <v>3152</v>
      </c>
      <c r="H110" s="125" t="s">
        <v>3153</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3138</v>
      </c>
      <c r="B111" s="122" t="s">
        <v>3154</v>
      </c>
      <c r="C111" s="123" t="s">
        <v>3155</v>
      </c>
      <c r="D111" s="125" t="s">
        <v>3156</v>
      </c>
      <c r="E111" s="125" t="s">
        <v>3157</v>
      </c>
      <c r="F111" s="125" t="s">
        <v>3158</v>
      </c>
      <c r="G111" s="125" t="s">
        <v>3159</v>
      </c>
      <c r="H111" s="125" t="s">
        <v>3160</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3161</v>
      </c>
      <c r="B112" s="121"/>
      <c r="C112" s="120" t="s">
        <v>3162</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3161</v>
      </c>
      <c r="B113" s="122" t="s">
        <v>3163</v>
      </c>
      <c r="C113" s="123" t="s">
        <v>3164</v>
      </c>
      <c r="D113" s="125" t="s">
        <v>3165</v>
      </c>
      <c r="E113" s="125" t="s">
        <v>3166</v>
      </c>
      <c r="F113" s="125" t="s">
        <v>3167</v>
      </c>
      <c r="G113" s="125" t="s">
        <v>3168</v>
      </c>
      <c r="H113" s="125" t="s">
        <v>3169</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3161</v>
      </c>
      <c r="B114" s="122" t="s">
        <v>3170</v>
      </c>
      <c r="C114" s="123" t="s">
        <v>3171</v>
      </c>
      <c r="D114" s="125" t="s">
        <v>3172</v>
      </c>
      <c r="E114" s="125" t="s">
        <v>3173</v>
      </c>
      <c r="F114" s="125" t="s">
        <v>3174</v>
      </c>
      <c r="G114" s="125" t="s">
        <v>3168</v>
      </c>
      <c r="H114" s="125" t="s">
        <v>3175</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3161</v>
      </c>
      <c r="B115" s="130" t="s">
        <v>3176</v>
      </c>
      <c r="C115" s="131" t="s">
        <v>3177</v>
      </c>
      <c r="D115" s="132" t="s">
        <v>3178</v>
      </c>
      <c r="E115" s="132" t="s">
        <v>3179</v>
      </c>
      <c r="F115" s="132" t="s">
        <v>3180</v>
      </c>
      <c r="G115" s="132" t="s">
        <v>3181</v>
      </c>
      <c r="H115" s="132" t="s">
        <v>3182</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85" t="s">
        <v>1311</v>
      </c>
      <c r="B119" s="285"/>
      <c r="C119" s="285"/>
      <c r="D119" s="285"/>
      <c r="E119" s="28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IFERROR(INDEX('Recommendations'!$G$2:$G$273, MATCH(J2,'Recommendations'!$B$2:$B$273,0))="Implemented", FALSE))</xm:f>
            <x14:dxf>
              <font>
                <color rgb="FF000000"/>
              </font>
              <fill>
                <patternFill>
                  <bgColor rgb="FF3C7D22"/>
                </patternFill>
              </fill>
            </x14:dxf>
          </x14:cfRule>
          <x14:cfRule type="expression" priority="2" id="{00000000-000E-0000-0600-000002000000}">
            <xm:f>AND(J2&lt;&gt;"", IFERROR(INDEX('Recommendations'!$G$2:$G$273, MATCH(J2,'Recommendations'!$B$2:$B$273,0))="Compensated", FALSE))</xm:f>
            <x14:dxf>
              <font>
                <color rgb="FF000000"/>
              </font>
              <fill>
                <patternFill>
                  <bgColor rgb="FFC6E0B4"/>
                </patternFill>
              </fill>
            </x14:dxf>
          </x14:cfRule>
          <x14:cfRule type="expression" priority="3" id="{00000000-000E-0000-0600-000003000000}">
            <xm:f>AND(J2&lt;&gt;"", IFERROR(INDEX('Recommendations'!$G$2:$G$273, MATCH(J2,'Recommendations'!$B$2:$B$273,0))="Testing", FALSE))</xm:f>
            <x14:dxf>
              <font>
                <color rgb="FF000000"/>
              </font>
              <fill>
                <patternFill>
                  <bgColor rgb="FFFFC000"/>
                </patternFill>
              </fill>
            </x14:dxf>
          </x14:cfRule>
          <x14:cfRule type="expression" priority="4" id="{00000000-000E-0000-0600-000004000000}">
            <xm:f>AND(J2&lt;&gt;"", IFERROR(INDEX('Recommendations'!$G$2:$G$273, MATCH(J2,'Recommendations'!$B$2:$B$273,0))="Failed", FALSE))</xm:f>
            <x14:dxf>
              <font>
                <color rgb="FF000000"/>
              </font>
              <fill>
                <patternFill>
                  <bgColor rgb="FFD82891"/>
                </patternFill>
              </fill>
            </x14:dxf>
          </x14:cfRule>
          <x14:cfRule type="expression" priority="5" id="{00000000-000E-0000-0600-000005000000}">
            <xm:f>AND(J2&lt;&gt;"", IFERROR(INDEX('Recommendations'!$G$2:$G$273, MATCH(J2,'Recommendations'!$B$2:$B$273,0))="Risk Accepted", FALSE))</xm:f>
            <x14:dxf>
              <font>
                <color rgb="FF000000"/>
              </font>
              <fill>
                <patternFill>
                  <bgColor rgb="FFD9D9D9"/>
                </patternFill>
              </fill>
            </x14:dxf>
          </x14:cfRule>
          <x14:cfRule type="expression" priority="6" id="{00000000-000E-0000-0600-000006000000}">
            <xm:f>AND(J2&lt;&gt;"", IFERROR(INDEX('Recommendations'!$G$2:$G$273, MATCH(J2,'Recommendations'!$B$2:$B$273,0))="N/A",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3183</v>
      </c>
      <c r="B1" s="181" t="s">
        <v>3184</v>
      </c>
      <c r="C1" s="181" t="s">
        <v>1</v>
      </c>
      <c r="D1" s="181" t="s">
        <v>3185</v>
      </c>
      <c r="E1" s="181" t="s">
        <v>3186</v>
      </c>
      <c r="F1" s="181" t="s">
        <v>3187</v>
      </c>
      <c r="G1" s="181" t="s">
        <v>1552</v>
      </c>
      <c r="H1" s="181" t="s">
        <v>1553</v>
      </c>
      <c r="I1" s="181" t="s">
        <v>1554</v>
      </c>
      <c r="J1" s="181" t="s">
        <v>1555</v>
      </c>
      <c r="K1" s="181" t="s">
        <v>1556</v>
      </c>
      <c r="L1" s="181" t="s">
        <v>1557</v>
      </c>
      <c r="M1" s="181" t="s">
        <v>1558</v>
      </c>
      <c r="N1" s="181" t="s">
        <v>1559</v>
      </c>
      <c r="O1" s="181" t="s">
        <v>1560</v>
      </c>
      <c r="P1" s="181" t="s">
        <v>1561</v>
      </c>
      <c r="Q1" s="181" t="s">
        <v>1562</v>
      </c>
      <c r="R1" s="181" t="s">
        <v>1563</v>
      </c>
      <c r="S1" s="181" t="s">
        <v>1564</v>
      </c>
      <c r="T1" s="181" t="s">
        <v>1565</v>
      </c>
      <c r="U1" s="181" t="s">
        <v>1566</v>
      </c>
      <c r="V1" s="181" t="s">
        <v>1567</v>
      </c>
      <c r="W1" s="181" t="s">
        <v>1568</v>
      </c>
      <c r="X1" s="181" t="s">
        <v>1569</v>
      </c>
      <c r="Y1" s="181" t="s">
        <v>1570</v>
      </c>
      <c r="Z1" s="181" t="s">
        <v>1571</v>
      </c>
      <c r="AA1" s="181" t="s">
        <v>1572</v>
      </c>
      <c r="AB1" s="181" t="s">
        <v>1573</v>
      </c>
      <c r="AC1" s="181" t="s">
        <v>1574</v>
      </c>
      <c r="AD1" s="181" t="s">
        <v>1575</v>
      </c>
      <c r="AE1" s="181" t="s">
        <v>1576</v>
      </c>
      <c r="AF1" s="181" t="s">
        <v>1577</v>
      </c>
      <c r="AG1" s="181" t="s">
        <v>1578</v>
      </c>
      <c r="AH1" s="181" t="s">
        <v>1579</v>
      </c>
      <c r="AI1" s="181" t="s">
        <v>1580</v>
      </c>
      <c r="AJ1" s="181" t="s">
        <v>1581</v>
      </c>
      <c r="AK1" s="181" t="s">
        <v>1582</v>
      </c>
      <c r="AL1" s="181" t="s">
        <v>1583</v>
      </c>
      <c r="AM1" s="181" t="s">
        <v>1584</v>
      </c>
      <c r="AN1" s="181" t="s">
        <v>1585</v>
      </c>
      <c r="AO1" s="181" t="s">
        <v>1586</v>
      </c>
      <c r="AP1" s="181" t="s">
        <v>1587</v>
      </c>
      <c r="AQ1" s="181" t="s">
        <v>1588</v>
      </c>
      <c r="AR1" s="181" t="s">
        <v>1589</v>
      </c>
      <c r="AS1" s="181" t="s">
        <v>1590</v>
      </c>
      <c r="AT1" s="181" t="s">
        <v>1591</v>
      </c>
      <c r="AU1" s="182" t="s">
        <v>1592</v>
      </c>
    </row>
    <row r="2" spans="1:47" ht="60" customHeight="1" outlineLevel="1" x14ac:dyDescent="0.35">
      <c r="A2" s="172" t="s">
        <v>3188</v>
      </c>
      <c r="B2" s="146" t="s">
        <v>20</v>
      </c>
      <c r="C2" s="144" t="s">
        <v>3189</v>
      </c>
      <c r="D2" s="150" t="s">
        <v>3190</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3188</v>
      </c>
      <c r="B3" s="147" t="s">
        <v>3191</v>
      </c>
      <c r="C3" s="145" t="s">
        <v>3192</v>
      </c>
      <c r="D3" s="151" t="s">
        <v>3193</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3188</v>
      </c>
      <c r="B4" s="148" t="s">
        <v>3191</v>
      </c>
      <c r="C4" s="149" t="s">
        <v>3194</v>
      </c>
      <c r="D4" s="152" t="s">
        <v>3195</v>
      </c>
      <c r="E4" s="155" t="s">
        <v>3196</v>
      </c>
      <c r="F4" s="158" t="s">
        <v>3197</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3188</v>
      </c>
      <c r="B5" s="148" t="s">
        <v>3191</v>
      </c>
      <c r="C5" s="149" t="s">
        <v>3198</v>
      </c>
      <c r="D5" s="152" t="s">
        <v>3199</v>
      </c>
      <c r="E5" s="155" t="s">
        <v>3200</v>
      </c>
      <c r="F5" s="158" t="s">
        <v>3201</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3188</v>
      </c>
      <c r="B6" s="148" t="s">
        <v>3191</v>
      </c>
      <c r="C6" s="149" t="s">
        <v>3202</v>
      </c>
      <c r="D6" s="152" t="s">
        <v>3203</v>
      </c>
      <c r="E6" s="155" t="s">
        <v>3204</v>
      </c>
      <c r="F6" s="158" t="s">
        <v>3201</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3188</v>
      </c>
      <c r="B7" s="148" t="s">
        <v>3191</v>
      </c>
      <c r="C7" s="149" t="s">
        <v>3205</v>
      </c>
      <c r="D7" s="152" t="s">
        <v>3206</v>
      </c>
      <c r="E7" s="155" t="s">
        <v>3207</v>
      </c>
      <c r="F7" s="158" t="s">
        <v>3201</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3188</v>
      </c>
      <c r="B8" s="148" t="s">
        <v>3191</v>
      </c>
      <c r="C8" s="149" t="s">
        <v>3208</v>
      </c>
      <c r="D8" s="152" t="s">
        <v>3209</v>
      </c>
      <c r="E8" s="155" t="s">
        <v>3210</v>
      </c>
      <c r="F8" s="158" t="s">
        <v>3211</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3188</v>
      </c>
      <c r="B9" s="147" t="s">
        <v>3212</v>
      </c>
      <c r="C9" s="145" t="s">
        <v>3213</v>
      </c>
      <c r="D9" s="151" t="s">
        <v>3214</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3188</v>
      </c>
      <c r="B10" s="148" t="s">
        <v>3212</v>
      </c>
      <c r="C10" s="149" t="s">
        <v>3215</v>
      </c>
      <c r="D10" s="152" t="s">
        <v>3216</v>
      </c>
      <c r="E10" s="155" t="s">
        <v>3217</v>
      </c>
      <c r="F10" s="158" t="s">
        <v>3197</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3188</v>
      </c>
      <c r="B11" s="148" t="s">
        <v>3212</v>
      </c>
      <c r="C11" s="149" t="s">
        <v>3218</v>
      </c>
      <c r="D11" s="152" t="s">
        <v>3219</v>
      </c>
      <c r="E11" s="155" t="s">
        <v>3220</v>
      </c>
      <c r="F11" s="158" t="s">
        <v>3197</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3188</v>
      </c>
      <c r="B12" s="148" t="s">
        <v>3212</v>
      </c>
      <c r="C12" s="149" t="s">
        <v>3221</v>
      </c>
      <c r="D12" s="152" t="s">
        <v>3222</v>
      </c>
      <c r="E12" s="155" t="s">
        <v>3223</v>
      </c>
      <c r="F12" s="158" t="s">
        <v>3197</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3188</v>
      </c>
      <c r="B13" s="147" t="s">
        <v>3224</v>
      </c>
      <c r="C13" s="145" t="s">
        <v>3225</v>
      </c>
      <c r="D13" s="151" t="s">
        <v>3226</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3188</v>
      </c>
      <c r="B14" s="148" t="s">
        <v>3224</v>
      </c>
      <c r="C14" s="149" t="s">
        <v>3227</v>
      </c>
      <c r="D14" s="152" t="s">
        <v>3228</v>
      </c>
      <c r="E14" s="155" t="s">
        <v>3229</v>
      </c>
      <c r="F14" s="158" t="s">
        <v>3197</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3188</v>
      </c>
      <c r="B15" s="148" t="s">
        <v>3224</v>
      </c>
      <c r="C15" s="149" t="s">
        <v>3230</v>
      </c>
      <c r="D15" s="152" t="s">
        <v>3231</v>
      </c>
      <c r="E15" s="155" t="s">
        <v>3232</v>
      </c>
      <c r="F15" s="158" t="s">
        <v>3197</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3188</v>
      </c>
      <c r="B16" s="147" t="s">
        <v>3233</v>
      </c>
      <c r="C16" s="145" t="s">
        <v>3234</v>
      </c>
      <c r="D16" s="151" t="s">
        <v>3235</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3188</v>
      </c>
      <c r="B17" s="148" t="s">
        <v>3233</v>
      </c>
      <c r="C17" s="149" t="s">
        <v>3236</v>
      </c>
      <c r="D17" s="152" t="s">
        <v>3237</v>
      </c>
      <c r="E17" s="155" t="s">
        <v>3238</v>
      </c>
      <c r="F17" s="158" t="s">
        <v>3197</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3188</v>
      </c>
      <c r="B18" s="148" t="s">
        <v>3233</v>
      </c>
      <c r="C18" s="149" t="s">
        <v>3239</v>
      </c>
      <c r="D18" s="152" t="s">
        <v>3240</v>
      </c>
      <c r="E18" s="155" t="s">
        <v>3241</v>
      </c>
      <c r="F18" s="158" t="s">
        <v>3201</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3188</v>
      </c>
      <c r="B19" s="148" t="s">
        <v>3233</v>
      </c>
      <c r="C19" s="149" t="s">
        <v>3242</v>
      </c>
      <c r="D19" s="152" t="s">
        <v>3243</v>
      </c>
      <c r="E19" s="155" t="s">
        <v>3244</v>
      </c>
      <c r="F19" s="158" t="s">
        <v>3197</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3188</v>
      </c>
      <c r="B20" s="148" t="s">
        <v>3233</v>
      </c>
      <c r="C20" s="149" t="s">
        <v>3245</v>
      </c>
      <c r="D20" s="152" t="s">
        <v>3246</v>
      </c>
      <c r="E20" s="155" t="s">
        <v>3247</v>
      </c>
      <c r="F20" s="158" t="s">
        <v>3197</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3188</v>
      </c>
      <c r="B21" s="148" t="s">
        <v>3233</v>
      </c>
      <c r="C21" s="149" t="s">
        <v>3248</v>
      </c>
      <c r="D21" s="152" t="s">
        <v>3249</v>
      </c>
      <c r="E21" s="155" t="s">
        <v>3250</v>
      </c>
      <c r="F21" s="158" t="s">
        <v>3201</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3188</v>
      </c>
      <c r="B22" s="148" t="s">
        <v>3233</v>
      </c>
      <c r="C22" s="149" t="s">
        <v>3251</v>
      </c>
      <c r="D22" s="152" t="s">
        <v>3252</v>
      </c>
      <c r="E22" s="155" t="s">
        <v>3253</v>
      </c>
      <c r="F22" s="158" t="s">
        <v>3197</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3188</v>
      </c>
      <c r="B23" s="148" t="s">
        <v>3233</v>
      </c>
      <c r="C23" s="149" t="s">
        <v>3254</v>
      </c>
      <c r="D23" s="152" t="s">
        <v>3255</v>
      </c>
      <c r="E23" s="155" t="s">
        <v>3256</v>
      </c>
      <c r="F23" s="158" t="s">
        <v>3197</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3188</v>
      </c>
      <c r="B24" s="147" t="s">
        <v>3257</v>
      </c>
      <c r="C24" s="145" t="s">
        <v>3258</v>
      </c>
      <c r="D24" s="151" t="s">
        <v>3259</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3188</v>
      </c>
      <c r="B25" s="148" t="s">
        <v>3257</v>
      </c>
      <c r="C25" s="149" t="s">
        <v>3260</v>
      </c>
      <c r="D25" s="152" t="s">
        <v>3261</v>
      </c>
      <c r="E25" s="155" t="s">
        <v>3262</v>
      </c>
      <c r="F25" s="158" t="s">
        <v>3197</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3188</v>
      </c>
      <c r="B26" s="148" t="s">
        <v>3257</v>
      </c>
      <c r="C26" s="149" t="s">
        <v>3263</v>
      </c>
      <c r="D26" s="152" t="s">
        <v>3264</v>
      </c>
      <c r="E26" s="155" t="s">
        <v>3265</v>
      </c>
      <c r="F26" s="158" t="s">
        <v>3197</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3188</v>
      </c>
      <c r="B27" s="148" t="s">
        <v>3257</v>
      </c>
      <c r="C27" s="149" t="s">
        <v>3266</v>
      </c>
      <c r="D27" s="152" t="s">
        <v>3267</v>
      </c>
      <c r="E27" s="155" t="s">
        <v>3268</v>
      </c>
      <c r="F27" s="158" t="s">
        <v>3201</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3188</v>
      </c>
      <c r="B28" s="148" t="s">
        <v>3257</v>
      </c>
      <c r="C28" s="149" t="s">
        <v>3269</v>
      </c>
      <c r="D28" s="152" t="s">
        <v>3270</v>
      </c>
      <c r="E28" s="155" t="s">
        <v>3271</v>
      </c>
      <c r="F28" s="158" t="s">
        <v>3197</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3188</v>
      </c>
      <c r="B29" s="147" t="s">
        <v>3272</v>
      </c>
      <c r="C29" s="145" t="s">
        <v>3273</v>
      </c>
      <c r="D29" s="151" t="s">
        <v>3274</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3188</v>
      </c>
      <c r="B30" s="148" t="s">
        <v>3272</v>
      </c>
      <c r="C30" s="149" t="s">
        <v>3275</v>
      </c>
      <c r="D30" s="152" t="s">
        <v>3276</v>
      </c>
      <c r="E30" s="155" t="s">
        <v>3277</v>
      </c>
      <c r="F30" s="158" t="s">
        <v>3211</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3188</v>
      </c>
      <c r="B31" s="148" t="s">
        <v>3272</v>
      </c>
      <c r="C31" s="149" t="s">
        <v>3278</v>
      </c>
      <c r="D31" s="152" t="s">
        <v>3279</v>
      </c>
      <c r="E31" s="155" t="s">
        <v>3280</v>
      </c>
      <c r="F31" s="158" t="s">
        <v>3211</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3188</v>
      </c>
      <c r="B32" s="148" t="s">
        <v>3272</v>
      </c>
      <c r="C32" s="149" t="s">
        <v>3281</v>
      </c>
      <c r="D32" s="152" t="s">
        <v>3282</v>
      </c>
      <c r="E32" s="155" t="s">
        <v>3283</v>
      </c>
      <c r="F32" s="158" t="s">
        <v>3211</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3188</v>
      </c>
      <c r="B33" s="148" t="s">
        <v>3272</v>
      </c>
      <c r="C33" s="149" t="s">
        <v>3284</v>
      </c>
      <c r="D33" s="152" t="s">
        <v>3285</v>
      </c>
      <c r="E33" s="155" t="s">
        <v>3286</v>
      </c>
      <c r="F33" s="158" t="s">
        <v>3211</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3188</v>
      </c>
      <c r="B34" s="148" t="s">
        <v>3272</v>
      </c>
      <c r="C34" s="149" t="s">
        <v>3287</v>
      </c>
      <c r="D34" s="152" t="s">
        <v>3288</v>
      </c>
      <c r="E34" s="155" t="s">
        <v>3289</v>
      </c>
      <c r="F34" s="158" t="s">
        <v>3211</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3188</v>
      </c>
      <c r="B35" s="148" t="s">
        <v>3272</v>
      </c>
      <c r="C35" s="149" t="s">
        <v>3290</v>
      </c>
      <c r="D35" s="152" t="s">
        <v>3291</v>
      </c>
      <c r="E35" s="155" t="s">
        <v>3292</v>
      </c>
      <c r="F35" s="158" t="s">
        <v>3211</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3188</v>
      </c>
      <c r="B36" s="148" t="s">
        <v>3272</v>
      </c>
      <c r="C36" s="149" t="s">
        <v>3293</v>
      </c>
      <c r="D36" s="152" t="s">
        <v>3294</v>
      </c>
      <c r="E36" s="155" t="s">
        <v>3295</v>
      </c>
      <c r="F36" s="158" t="s">
        <v>3211</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3188</v>
      </c>
      <c r="B37" s="148" t="s">
        <v>3272</v>
      </c>
      <c r="C37" s="149" t="s">
        <v>3296</v>
      </c>
      <c r="D37" s="152" t="s">
        <v>3297</v>
      </c>
      <c r="E37" s="155" t="s">
        <v>3298</v>
      </c>
      <c r="F37" s="158" t="s">
        <v>3211</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3188</v>
      </c>
      <c r="B38" s="148" t="s">
        <v>3272</v>
      </c>
      <c r="C38" s="149" t="s">
        <v>3299</v>
      </c>
      <c r="D38" s="152" t="s">
        <v>3300</v>
      </c>
      <c r="E38" s="155" t="s">
        <v>3301</v>
      </c>
      <c r="F38" s="158" t="s">
        <v>3211</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3188</v>
      </c>
      <c r="B39" s="148" t="s">
        <v>3272</v>
      </c>
      <c r="C39" s="149" t="s">
        <v>3302</v>
      </c>
      <c r="D39" s="152" t="s">
        <v>3303</v>
      </c>
      <c r="E39" s="155" t="s">
        <v>3304</v>
      </c>
      <c r="F39" s="158" t="s">
        <v>3211</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3305</v>
      </c>
      <c r="B40" s="146" t="s">
        <v>20</v>
      </c>
      <c r="C40" s="144" t="s">
        <v>3306</v>
      </c>
      <c r="D40" s="150" t="s">
        <v>3307</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3305</v>
      </c>
      <c r="B41" s="147" t="s">
        <v>3308</v>
      </c>
      <c r="C41" s="145" t="s">
        <v>3309</v>
      </c>
      <c r="D41" s="151" t="s">
        <v>3310</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3305</v>
      </c>
      <c r="B42" s="148" t="s">
        <v>3308</v>
      </c>
      <c r="C42" s="149" t="s">
        <v>3311</v>
      </c>
      <c r="D42" s="152" t="s">
        <v>3312</v>
      </c>
      <c r="E42" s="155" t="s">
        <v>3313</v>
      </c>
      <c r="F42" s="158" t="s">
        <v>3197</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3305</v>
      </c>
      <c r="B43" s="148" t="s">
        <v>3308</v>
      </c>
      <c r="C43" s="149" t="s">
        <v>3314</v>
      </c>
      <c r="D43" s="152" t="s">
        <v>3315</v>
      </c>
      <c r="E43" s="155" t="s">
        <v>3316</v>
      </c>
      <c r="F43" s="158" t="s">
        <v>3197</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3305</v>
      </c>
      <c r="B44" s="148" t="s">
        <v>3308</v>
      </c>
      <c r="C44" s="149" t="s">
        <v>3317</v>
      </c>
      <c r="D44" s="152" t="s">
        <v>3318</v>
      </c>
      <c r="E44" s="155" t="s">
        <v>3319</v>
      </c>
      <c r="F44" s="158" t="s">
        <v>3201</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3305</v>
      </c>
      <c r="B45" s="148" t="s">
        <v>3308</v>
      </c>
      <c r="C45" s="149" t="s">
        <v>3320</v>
      </c>
      <c r="D45" s="152" t="s">
        <v>3321</v>
      </c>
      <c r="E45" s="155" t="s">
        <v>3322</v>
      </c>
      <c r="F45" s="158" t="s">
        <v>3211</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3305</v>
      </c>
      <c r="B46" s="148" t="s">
        <v>3308</v>
      </c>
      <c r="C46" s="149" t="s">
        <v>3323</v>
      </c>
      <c r="D46" s="152" t="s">
        <v>3324</v>
      </c>
      <c r="E46" s="155" t="s">
        <v>3325</v>
      </c>
      <c r="F46" s="158" t="s">
        <v>3197</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3305</v>
      </c>
      <c r="B47" s="148" t="s">
        <v>3308</v>
      </c>
      <c r="C47" s="149" t="s">
        <v>3326</v>
      </c>
      <c r="D47" s="152" t="s">
        <v>3327</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3305</v>
      </c>
      <c r="B48" s="148" t="s">
        <v>3308</v>
      </c>
      <c r="C48" s="149" t="s">
        <v>3328</v>
      </c>
      <c r="D48" s="152" t="s">
        <v>3329</v>
      </c>
      <c r="E48" s="155" t="s">
        <v>3330</v>
      </c>
      <c r="F48" s="158" t="s">
        <v>3197</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3305</v>
      </c>
      <c r="B49" s="148" t="s">
        <v>3308</v>
      </c>
      <c r="C49" s="149" t="s">
        <v>3331</v>
      </c>
      <c r="D49" s="152" t="s">
        <v>3332</v>
      </c>
      <c r="E49" s="155" t="s">
        <v>3333</v>
      </c>
      <c r="F49" s="158" t="s">
        <v>3201</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3305</v>
      </c>
      <c r="B50" s="147" t="s">
        <v>3334</v>
      </c>
      <c r="C50" s="145" t="s">
        <v>3335</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3305</v>
      </c>
      <c r="B51" s="148" t="s">
        <v>3334</v>
      </c>
      <c r="C51" s="149" t="s">
        <v>3336</v>
      </c>
      <c r="D51" s="152" t="s">
        <v>3337</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3305</v>
      </c>
      <c r="B52" s="148" t="s">
        <v>3334</v>
      </c>
      <c r="C52" s="149" t="s">
        <v>3338</v>
      </c>
      <c r="D52" s="152" t="s">
        <v>3339</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3305</v>
      </c>
      <c r="B53" s="148" t="s">
        <v>3334</v>
      </c>
      <c r="C53" s="149" t="s">
        <v>3340</v>
      </c>
      <c r="D53" s="152" t="s">
        <v>3341</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3305</v>
      </c>
      <c r="B54" s="148" t="s">
        <v>3334</v>
      </c>
      <c r="C54" s="149" t="s">
        <v>3342</v>
      </c>
      <c r="D54" s="152" t="s">
        <v>3343</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3305</v>
      </c>
      <c r="B55" s="148" t="s">
        <v>3334</v>
      </c>
      <c r="C55" s="149" t="s">
        <v>3344</v>
      </c>
      <c r="D55" s="152" t="s">
        <v>3345</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3305</v>
      </c>
      <c r="B56" s="147" t="s">
        <v>1459</v>
      </c>
      <c r="C56" s="145" t="s">
        <v>3346</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3305</v>
      </c>
      <c r="B57" s="148" t="s">
        <v>1459</v>
      </c>
      <c r="C57" s="149" t="s">
        <v>3347</v>
      </c>
      <c r="D57" s="152" t="s">
        <v>3348</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3305</v>
      </c>
      <c r="B58" s="148" t="s">
        <v>1459</v>
      </c>
      <c r="C58" s="149" t="s">
        <v>3349</v>
      </c>
      <c r="D58" s="152" t="s">
        <v>3350</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3305</v>
      </c>
      <c r="B59" s="148" t="s">
        <v>1459</v>
      </c>
      <c r="C59" s="149" t="s">
        <v>3351</v>
      </c>
      <c r="D59" s="152" t="s">
        <v>3352</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3305</v>
      </c>
      <c r="B60" s="148" t="s">
        <v>1459</v>
      </c>
      <c r="C60" s="149" t="s">
        <v>3353</v>
      </c>
      <c r="D60" s="152" t="s">
        <v>3354</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3305</v>
      </c>
      <c r="B61" s="147" t="s">
        <v>3355</v>
      </c>
      <c r="C61" s="145" t="s">
        <v>3356</v>
      </c>
      <c r="D61" s="151" t="s">
        <v>3357</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3305</v>
      </c>
      <c r="B62" s="148" t="s">
        <v>3355</v>
      </c>
      <c r="C62" s="149" t="s">
        <v>3358</v>
      </c>
      <c r="D62" s="152" t="s">
        <v>3359</v>
      </c>
      <c r="E62" s="155" t="s">
        <v>3360</v>
      </c>
      <c r="F62" s="158" t="s">
        <v>3197</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3305</v>
      </c>
      <c r="B63" s="148" t="s">
        <v>3355</v>
      </c>
      <c r="C63" s="149" t="s">
        <v>3361</v>
      </c>
      <c r="D63" s="152" t="s">
        <v>3362</v>
      </c>
      <c r="E63" s="155" t="s">
        <v>3363</v>
      </c>
      <c r="F63" s="158" t="s">
        <v>3201</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3305</v>
      </c>
      <c r="B64" s="148" t="s">
        <v>3355</v>
      </c>
      <c r="C64" s="149" t="s">
        <v>3364</v>
      </c>
      <c r="D64" s="152" t="s">
        <v>3365</v>
      </c>
      <c r="E64" s="155" t="s">
        <v>3366</v>
      </c>
      <c r="F64" s="158" t="s">
        <v>3197</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3305</v>
      </c>
      <c r="B65" s="148" t="s">
        <v>3355</v>
      </c>
      <c r="C65" s="149" t="s">
        <v>3367</v>
      </c>
      <c r="D65" s="152" t="s">
        <v>3368</v>
      </c>
      <c r="E65" s="155" t="s">
        <v>3369</v>
      </c>
      <c r="F65" s="158" t="s">
        <v>3197</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3305</v>
      </c>
      <c r="B66" s="147" t="s">
        <v>2963</v>
      </c>
      <c r="C66" s="145" t="s">
        <v>3370</v>
      </c>
      <c r="D66" s="151" t="s">
        <v>3371</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3305</v>
      </c>
      <c r="B67" s="148" t="s">
        <v>2963</v>
      </c>
      <c r="C67" s="149" t="s">
        <v>3372</v>
      </c>
      <c r="D67" s="152" t="s">
        <v>3373</v>
      </c>
      <c r="E67" s="155" t="s">
        <v>3374</v>
      </c>
      <c r="F67" s="158" t="s">
        <v>3197</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3305</v>
      </c>
      <c r="B68" s="148" t="s">
        <v>2963</v>
      </c>
      <c r="C68" s="149" t="s">
        <v>3375</v>
      </c>
      <c r="D68" s="152" t="s">
        <v>3376</v>
      </c>
      <c r="E68" s="155" t="s">
        <v>3377</v>
      </c>
      <c r="F68" s="158" t="s">
        <v>3197</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3305</v>
      </c>
      <c r="B69" s="148" t="s">
        <v>2963</v>
      </c>
      <c r="C69" s="149" t="s">
        <v>3378</v>
      </c>
      <c r="D69" s="152" t="s">
        <v>3379</v>
      </c>
      <c r="E69" s="155" t="s">
        <v>3380</v>
      </c>
      <c r="F69" s="158" t="s">
        <v>3201</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3305</v>
      </c>
      <c r="B70" s="148" t="s">
        <v>2963</v>
      </c>
      <c r="C70" s="149" t="s">
        <v>3381</v>
      </c>
      <c r="D70" s="152" t="s">
        <v>3382</v>
      </c>
      <c r="E70" s="155" t="s">
        <v>3383</v>
      </c>
      <c r="F70" s="158" t="s">
        <v>3197</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3305</v>
      </c>
      <c r="B71" s="148" t="s">
        <v>2963</v>
      </c>
      <c r="C71" s="149" t="s">
        <v>3384</v>
      </c>
      <c r="D71" s="152" t="s">
        <v>3385</v>
      </c>
      <c r="E71" s="155" t="s">
        <v>3386</v>
      </c>
      <c r="F71" s="158" t="s">
        <v>3197</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3305</v>
      </c>
      <c r="B72" s="148" t="s">
        <v>2963</v>
      </c>
      <c r="C72" s="149" t="s">
        <v>3387</v>
      </c>
      <c r="D72" s="152" t="s">
        <v>3388</v>
      </c>
      <c r="E72" s="155" t="s">
        <v>3389</v>
      </c>
      <c r="F72" s="158" t="s">
        <v>3197</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3305</v>
      </c>
      <c r="B73" s="148" t="s">
        <v>2963</v>
      </c>
      <c r="C73" s="149" t="s">
        <v>3390</v>
      </c>
      <c r="D73" s="152" t="s">
        <v>3391</v>
      </c>
      <c r="E73" s="155" t="s">
        <v>3392</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3305</v>
      </c>
      <c r="B74" s="148" t="s">
        <v>2963</v>
      </c>
      <c r="C74" s="149" t="s">
        <v>3393</v>
      </c>
      <c r="D74" s="152" t="s">
        <v>3394</v>
      </c>
      <c r="E74" s="155" t="s">
        <v>3395</v>
      </c>
      <c r="F74" s="158" t="s">
        <v>3201</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3305</v>
      </c>
      <c r="B75" s="148" t="s">
        <v>2963</v>
      </c>
      <c r="C75" s="149" t="s">
        <v>3396</v>
      </c>
      <c r="D75" s="152" t="s">
        <v>3397</v>
      </c>
      <c r="E75" s="155" t="s">
        <v>3398</v>
      </c>
      <c r="F75" s="158" t="s">
        <v>3211</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3305</v>
      </c>
      <c r="B76" s="148" t="s">
        <v>2963</v>
      </c>
      <c r="C76" s="149" t="s">
        <v>3399</v>
      </c>
      <c r="D76" s="152" t="s">
        <v>3400</v>
      </c>
      <c r="E76" s="155" t="s">
        <v>3401</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3305</v>
      </c>
      <c r="B77" s="147" t="s">
        <v>3233</v>
      </c>
      <c r="C77" s="145" t="s">
        <v>3402</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3305</v>
      </c>
      <c r="B78" s="148" t="s">
        <v>3233</v>
      </c>
      <c r="C78" s="149" t="s">
        <v>3403</v>
      </c>
      <c r="D78" s="152" t="s">
        <v>3404</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3305</v>
      </c>
      <c r="B79" s="148" t="s">
        <v>3233</v>
      </c>
      <c r="C79" s="149" t="s">
        <v>3405</v>
      </c>
      <c r="D79" s="152" t="s">
        <v>3406</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3305</v>
      </c>
      <c r="B80" s="148" t="s">
        <v>3233</v>
      </c>
      <c r="C80" s="149" t="s">
        <v>3407</v>
      </c>
      <c r="D80" s="152" t="s">
        <v>3408</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3305</v>
      </c>
      <c r="B81" s="147" t="s">
        <v>3161</v>
      </c>
      <c r="C81" s="145" t="s">
        <v>3409</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3305</v>
      </c>
      <c r="B82" s="148" t="s">
        <v>3161</v>
      </c>
      <c r="C82" s="149" t="s">
        <v>3410</v>
      </c>
      <c r="D82" s="152" t="s">
        <v>3411</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3305</v>
      </c>
      <c r="B83" s="148" t="s">
        <v>3161</v>
      </c>
      <c r="C83" s="149" t="s">
        <v>3412</v>
      </c>
      <c r="D83" s="152" t="s">
        <v>3413</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3305</v>
      </c>
      <c r="B84" s="148" t="s">
        <v>3161</v>
      </c>
      <c r="C84" s="149" t="s">
        <v>3414</v>
      </c>
      <c r="D84" s="152" t="s">
        <v>3415</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3305</v>
      </c>
      <c r="B85" s="148" t="s">
        <v>3161</v>
      </c>
      <c r="C85" s="149" t="s">
        <v>3416</v>
      </c>
      <c r="D85" s="152" t="s">
        <v>3417</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3305</v>
      </c>
      <c r="B86" s="148" t="s">
        <v>3161</v>
      </c>
      <c r="C86" s="149" t="s">
        <v>3418</v>
      </c>
      <c r="D86" s="152" t="s">
        <v>3419</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3420</v>
      </c>
      <c r="B87" s="146" t="s">
        <v>20</v>
      </c>
      <c r="C87" s="144" t="s">
        <v>3421</v>
      </c>
      <c r="D87" s="150" t="s">
        <v>3422</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3420</v>
      </c>
      <c r="B88" s="147" t="s">
        <v>3423</v>
      </c>
      <c r="C88" s="145" t="s">
        <v>3424</v>
      </c>
      <c r="D88" s="151" t="s">
        <v>3425</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3420</v>
      </c>
      <c r="B89" s="148" t="s">
        <v>3423</v>
      </c>
      <c r="C89" s="149" t="s">
        <v>3426</v>
      </c>
      <c r="D89" s="152" t="s">
        <v>3427</v>
      </c>
      <c r="E89" s="155" t="s">
        <v>3428</v>
      </c>
      <c r="F89" s="158" t="s">
        <v>3197</v>
      </c>
      <c r="G89" s="161">
        <f>IF(COUNTIF(H89:AU89,"&lt;&gt;")=0,"",SUMPRODUCT(((Recommendations[ImplStatus]="Implemented")+(Recommendations[ImplStatus]="Compensated"))*ISNUMBER(MATCH(Recommendations[Id],H89:AU89,0)))/COUNTIF(H89:AU89,"&lt;&gt;"))</f>
        <v>0</v>
      </c>
      <c r="H89" s="164" t="s">
        <v>15</v>
      </c>
      <c r="I89" s="164" t="s">
        <v>24</v>
      </c>
      <c r="J89" s="164" t="s">
        <v>28</v>
      </c>
      <c r="K89" s="164" t="s">
        <v>33</v>
      </c>
      <c r="L89" s="164" t="s">
        <v>38</v>
      </c>
      <c r="M89" s="164" t="s">
        <v>42</v>
      </c>
      <c r="N89" s="164" t="s">
        <v>46</v>
      </c>
      <c r="O89" s="164" t="s">
        <v>51</v>
      </c>
      <c r="P89" s="164" t="s">
        <v>76</v>
      </c>
      <c r="Q89" s="164" t="s">
        <v>81</v>
      </c>
      <c r="R89" s="164" t="s">
        <v>146</v>
      </c>
      <c r="S89" s="164" t="s">
        <v>417</v>
      </c>
      <c r="T89" s="164" t="s">
        <v>451</v>
      </c>
      <c r="U89" s="164" t="s">
        <v>502</v>
      </c>
      <c r="V89" s="164" t="s">
        <v>1196</v>
      </c>
      <c r="W89" s="164" t="s">
        <v>1210</v>
      </c>
      <c r="X89" s="164" t="s">
        <v>1301</v>
      </c>
      <c r="Y89" s="164" t="s">
        <v>1306</v>
      </c>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78"/>
    </row>
    <row r="90" spans="1:47" ht="60" customHeight="1" x14ac:dyDescent="0.35">
      <c r="A90" s="174" t="s">
        <v>3420</v>
      </c>
      <c r="B90" s="148" t="s">
        <v>3423</v>
      </c>
      <c r="C90" s="149" t="s">
        <v>3429</v>
      </c>
      <c r="D90" s="152" t="s">
        <v>3430</v>
      </c>
      <c r="E90" s="155" t="s">
        <v>3431</v>
      </c>
      <c r="F90" s="158" t="s">
        <v>3201</v>
      </c>
      <c r="G90" s="161">
        <f>IF(COUNTIF(H90:AU90,"&lt;&gt;")=0,"",SUMPRODUCT(((Recommendations[ImplStatus]="Implemented")+(Recommendations[ImplStatus]="Compensated"))*ISNUMBER(MATCH(Recommendations[Id],H90:AU90,0)))/COUNTIF(H90:AU90,"&lt;&gt;"))</f>
        <v>0</v>
      </c>
      <c r="H90" s="164" t="s">
        <v>141</v>
      </c>
      <c r="I90" s="164" t="s">
        <v>151</v>
      </c>
      <c r="J90" s="164" t="s">
        <v>484</v>
      </c>
      <c r="K90" s="164" t="s">
        <v>541</v>
      </c>
      <c r="L90" s="164" t="s">
        <v>1276</v>
      </c>
      <c r="M90" s="164" t="s">
        <v>1286</v>
      </c>
      <c r="N90" s="164" t="s">
        <v>1292</v>
      </c>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3420</v>
      </c>
      <c r="B91" s="148" t="s">
        <v>3423</v>
      </c>
      <c r="C91" s="149" t="s">
        <v>3432</v>
      </c>
      <c r="D91" s="152" t="s">
        <v>3433</v>
      </c>
      <c r="E91" s="155" t="s">
        <v>3434</v>
      </c>
      <c r="F91" s="158" t="s">
        <v>3197</v>
      </c>
      <c r="G91" s="161">
        <f>IF(COUNTIF(H91:AU91,"&lt;&gt;")=0,"",SUMPRODUCT(((Recommendations[ImplStatus]="Implemented")+(Recommendations[ImplStatus]="Compensated"))*ISNUMBER(MATCH(Recommendations[Id],H91:AU91,0)))/COUNTIF(H91:AU91,"&lt;&gt;"))</f>
        <v>0</v>
      </c>
      <c r="H91" s="164" t="s">
        <v>564</v>
      </c>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3420</v>
      </c>
      <c r="B92" s="148" t="s">
        <v>3423</v>
      </c>
      <c r="C92" s="149" t="s">
        <v>3435</v>
      </c>
      <c r="D92" s="152" t="s">
        <v>3436</v>
      </c>
      <c r="E92" s="155" t="s">
        <v>3437</v>
      </c>
      <c r="F92" s="158" t="s">
        <v>3197</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3420</v>
      </c>
      <c r="B93" s="148" t="s">
        <v>3423</v>
      </c>
      <c r="C93" s="149" t="s">
        <v>3438</v>
      </c>
      <c r="D93" s="152" t="s">
        <v>3439</v>
      </c>
      <c r="E93" s="155" t="s">
        <v>3440</v>
      </c>
      <c r="F93" s="158" t="s">
        <v>3197</v>
      </c>
      <c r="G93" s="161">
        <f>IF(COUNTIF(H93:AU93,"&lt;&gt;")=0,"",SUMPRODUCT(((Recommendations[ImplStatus]="Implemented")+(Recommendations[ImplStatus]="Compensated"))*ISNUMBER(MATCH(Recommendations[Id],H93:AU93,0)))/COUNTIF(H93:AU93,"&lt;&gt;"))</f>
        <v>0</v>
      </c>
      <c r="H93" s="164" t="s">
        <v>116</v>
      </c>
      <c r="I93" s="164" t="s">
        <v>121</v>
      </c>
      <c r="J93" s="164" t="s">
        <v>126</v>
      </c>
      <c r="K93" s="164" t="s">
        <v>131</v>
      </c>
      <c r="L93" s="164" t="s">
        <v>136</v>
      </c>
      <c r="M93" s="164" t="s">
        <v>171</v>
      </c>
      <c r="N93" s="164" t="s">
        <v>176</v>
      </c>
      <c r="O93" s="164" t="s">
        <v>181</v>
      </c>
      <c r="P93" s="164" t="s">
        <v>186</v>
      </c>
      <c r="Q93" s="164" t="s">
        <v>191</v>
      </c>
      <c r="R93" s="164" t="s">
        <v>196</v>
      </c>
      <c r="S93" s="164" t="s">
        <v>201</v>
      </c>
      <c r="T93" s="164" t="s">
        <v>206</v>
      </c>
      <c r="U93" s="164" t="s">
        <v>212</v>
      </c>
      <c r="V93" s="164" t="s">
        <v>217</v>
      </c>
      <c r="W93" s="164" t="s">
        <v>221</v>
      </c>
      <c r="X93" s="164" t="s">
        <v>225</v>
      </c>
      <c r="Y93" s="164" t="s">
        <v>229</v>
      </c>
      <c r="Z93" s="164" t="s">
        <v>233</v>
      </c>
      <c r="AA93" s="164" t="s">
        <v>237</v>
      </c>
      <c r="AB93" s="164" t="s">
        <v>241</v>
      </c>
      <c r="AC93" s="164" t="s">
        <v>245</v>
      </c>
      <c r="AD93" s="164" t="s">
        <v>249</v>
      </c>
      <c r="AE93" s="164" t="s">
        <v>253</v>
      </c>
      <c r="AF93" s="164" t="s">
        <v>257</v>
      </c>
      <c r="AG93" s="164" t="s">
        <v>261</v>
      </c>
      <c r="AH93" s="164" t="s">
        <v>265</v>
      </c>
      <c r="AI93" s="164" t="s">
        <v>269</v>
      </c>
      <c r="AJ93" s="164" t="s">
        <v>277</v>
      </c>
      <c r="AK93" s="164" t="s">
        <v>281</v>
      </c>
      <c r="AL93" s="164" t="s">
        <v>285</v>
      </c>
      <c r="AM93" s="164" t="s">
        <v>289</v>
      </c>
      <c r="AN93" s="164" t="s">
        <v>293</v>
      </c>
      <c r="AO93" s="164" t="s">
        <v>441</v>
      </c>
      <c r="AP93" s="164" t="s">
        <v>535</v>
      </c>
      <c r="AQ93" s="164" t="s">
        <v>1256</v>
      </c>
      <c r="AR93" s="164"/>
      <c r="AS93" s="164"/>
      <c r="AT93" s="164"/>
      <c r="AU93" s="178"/>
    </row>
    <row r="94" spans="1:47" ht="60" customHeight="1" x14ac:dyDescent="0.35">
      <c r="A94" s="174" t="s">
        <v>3420</v>
      </c>
      <c r="B94" s="148" t="s">
        <v>3423</v>
      </c>
      <c r="C94" s="149" t="s">
        <v>3441</v>
      </c>
      <c r="D94" s="152" t="s">
        <v>3442</v>
      </c>
      <c r="E94" s="155" t="s">
        <v>3443</v>
      </c>
      <c r="F94" s="158" t="s">
        <v>3201</v>
      </c>
      <c r="G94" s="161">
        <f>IF(COUNTIF(H94:AU94,"&lt;&gt;")=0,"",SUMPRODUCT(((Recommendations[ImplStatus]="Implemented")+(Recommendations[ImplStatus]="Compensated"))*ISNUMBER(MATCH(Recommendations[Id],H94:AU94,0)))/COUNTIF(H94:AU94,"&lt;&gt;"))</f>
        <v>0</v>
      </c>
      <c r="H94" s="164" t="s">
        <v>91</v>
      </c>
      <c r="I94" s="164" t="s">
        <v>96</v>
      </c>
      <c r="J94" s="164" t="s">
        <v>405</v>
      </c>
      <c r="K94" s="164" t="s">
        <v>411</v>
      </c>
      <c r="L94" s="164" t="s">
        <v>1244</v>
      </c>
      <c r="M94" s="164" t="s">
        <v>1262</v>
      </c>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3420</v>
      </c>
      <c r="B95" s="147" t="s">
        <v>3444</v>
      </c>
      <c r="C95" s="145" t="s">
        <v>3445</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3420</v>
      </c>
      <c r="B96" s="148" t="s">
        <v>3444</v>
      </c>
      <c r="C96" s="149" t="s">
        <v>3446</v>
      </c>
      <c r="D96" s="152" t="s">
        <v>3447</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3420</v>
      </c>
      <c r="B97" s="148" t="s">
        <v>3444</v>
      </c>
      <c r="C97" s="149" t="s">
        <v>3448</v>
      </c>
      <c r="D97" s="152" t="s">
        <v>3449</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3420</v>
      </c>
      <c r="B98" s="148" t="s">
        <v>3444</v>
      </c>
      <c r="C98" s="149" t="s">
        <v>3450</v>
      </c>
      <c r="D98" s="152" t="s">
        <v>3451</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3420</v>
      </c>
      <c r="B99" s="148" t="s">
        <v>3444</v>
      </c>
      <c r="C99" s="149" t="s">
        <v>3452</v>
      </c>
      <c r="D99" s="152" t="s">
        <v>3453</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3420</v>
      </c>
      <c r="B100" s="148" t="s">
        <v>3444</v>
      </c>
      <c r="C100" s="149" t="s">
        <v>3454</v>
      </c>
      <c r="D100" s="152" t="s">
        <v>3455</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3420</v>
      </c>
      <c r="B101" s="148" t="s">
        <v>3444</v>
      </c>
      <c r="C101" s="149" t="s">
        <v>3456</v>
      </c>
      <c r="D101" s="152" t="s">
        <v>3457</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3420</v>
      </c>
      <c r="B102" s="148" t="s">
        <v>3444</v>
      </c>
      <c r="C102" s="149" t="s">
        <v>3458</v>
      </c>
      <c r="D102" s="152" t="s">
        <v>3459</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3420</v>
      </c>
      <c r="B103" s="147" t="s">
        <v>2604</v>
      </c>
      <c r="C103" s="145" t="s">
        <v>3460</v>
      </c>
      <c r="D103" s="151" t="s">
        <v>3461</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3420</v>
      </c>
      <c r="B104" s="148" t="s">
        <v>2604</v>
      </c>
      <c r="C104" s="149" t="s">
        <v>3462</v>
      </c>
      <c r="D104" s="152" t="s">
        <v>3463</v>
      </c>
      <c r="E104" s="155" t="s">
        <v>3464</v>
      </c>
      <c r="F104" s="158" t="s">
        <v>3197</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3420</v>
      </c>
      <c r="B105" s="148" t="s">
        <v>2604</v>
      </c>
      <c r="C105" s="149" t="s">
        <v>3465</v>
      </c>
      <c r="D105" s="152" t="s">
        <v>3466</v>
      </c>
      <c r="E105" s="155" t="s">
        <v>3467</v>
      </c>
      <c r="F105" s="158" t="s">
        <v>3201</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3420</v>
      </c>
      <c r="B106" s="148" t="s">
        <v>2604</v>
      </c>
      <c r="C106" s="149" t="s">
        <v>3468</v>
      </c>
      <c r="D106" s="152" t="s">
        <v>3469</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3420</v>
      </c>
      <c r="B107" s="148" t="s">
        <v>2604</v>
      </c>
      <c r="C107" s="149" t="s">
        <v>3470</v>
      </c>
      <c r="D107" s="152" t="s">
        <v>3471</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3420</v>
      </c>
      <c r="B108" s="148" t="s">
        <v>2604</v>
      </c>
      <c r="C108" s="149" t="s">
        <v>3472</v>
      </c>
      <c r="D108" s="152" t="s">
        <v>3473</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3420</v>
      </c>
      <c r="B109" s="147" t="s">
        <v>3474</v>
      </c>
      <c r="C109" s="145" t="s">
        <v>3475</v>
      </c>
      <c r="D109" s="151" t="s">
        <v>3476</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3420</v>
      </c>
      <c r="B110" s="148" t="s">
        <v>3474</v>
      </c>
      <c r="C110" s="149" t="s">
        <v>3477</v>
      </c>
      <c r="D110" s="152" t="s">
        <v>3478</v>
      </c>
      <c r="E110" s="155" t="s">
        <v>3479</v>
      </c>
      <c r="F110" s="158" t="s">
        <v>3197</v>
      </c>
      <c r="G110" s="161">
        <f>IF(COUNTIF(H110:AU110,"&lt;&gt;")=0,"",SUMPRODUCT(((Recommendations[ImplStatus]="Implemented")+(Recommendations[ImplStatus]="Compensated"))*ISNUMBER(MATCH(Recommendations[Id],H110:AU110,0)))/COUNTIF(H110:AU110,"&lt;&gt;"))</f>
        <v>0</v>
      </c>
      <c r="H110" s="164" t="s">
        <v>1203</v>
      </c>
      <c r="I110" s="164" t="s">
        <v>1233</v>
      </c>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3420</v>
      </c>
      <c r="B111" s="148" t="s">
        <v>3474</v>
      </c>
      <c r="C111" s="149" t="s">
        <v>3480</v>
      </c>
      <c r="D111" s="152" t="s">
        <v>3481</v>
      </c>
      <c r="E111" s="155" t="s">
        <v>3482</v>
      </c>
      <c r="F111" s="158" t="s">
        <v>3197</v>
      </c>
      <c r="G111" s="161">
        <f>IF(COUNTIF(H111:AU111,"&lt;&gt;")=0,"",SUMPRODUCT(((Recommendations[ImplStatus]="Implemented")+(Recommendations[ImplStatus]="Compensated"))*ISNUMBER(MATCH(Recommendations[Id],H111:AU111,0)))/COUNTIF(H111:AU111,"&lt;&gt;"))</f>
        <v>0</v>
      </c>
      <c r="H111" s="164" t="s">
        <v>61</v>
      </c>
      <c r="I111" s="164" t="s">
        <v>66</v>
      </c>
      <c r="J111" s="164" t="s">
        <v>71</v>
      </c>
      <c r="K111" s="164" t="s">
        <v>86</v>
      </c>
      <c r="L111" s="164" t="s">
        <v>101</v>
      </c>
      <c r="M111" s="164" t="s">
        <v>106</v>
      </c>
      <c r="N111" s="164" t="s">
        <v>111</v>
      </c>
      <c r="O111" s="164" t="s">
        <v>156</v>
      </c>
      <c r="P111" s="164" t="s">
        <v>161</v>
      </c>
      <c r="Q111" s="164" t="s">
        <v>166</v>
      </c>
      <c r="R111" s="164" t="s">
        <v>491</v>
      </c>
      <c r="S111" s="164" t="s">
        <v>497</v>
      </c>
      <c r="T111" s="164" t="s">
        <v>649</v>
      </c>
      <c r="U111" s="164" t="s">
        <v>660</v>
      </c>
      <c r="V111" s="164" t="s">
        <v>677</v>
      </c>
      <c r="W111" s="164" t="s">
        <v>699</v>
      </c>
      <c r="X111" s="164" t="s">
        <v>1069</v>
      </c>
      <c r="Y111" s="164" t="s">
        <v>1215</v>
      </c>
      <c r="Z111" s="164" t="s">
        <v>1221</v>
      </c>
      <c r="AA111" s="164" t="s">
        <v>1281</v>
      </c>
      <c r="AB111" s="164"/>
      <c r="AC111" s="164"/>
      <c r="AD111" s="164"/>
      <c r="AE111" s="164"/>
      <c r="AF111" s="164"/>
      <c r="AG111" s="164"/>
      <c r="AH111" s="164"/>
      <c r="AI111" s="164"/>
      <c r="AJ111" s="164"/>
      <c r="AK111" s="164"/>
      <c r="AL111" s="164"/>
      <c r="AM111" s="164"/>
      <c r="AN111" s="164"/>
      <c r="AO111" s="164"/>
      <c r="AP111" s="164"/>
      <c r="AQ111" s="164"/>
      <c r="AR111" s="164"/>
      <c r="AS111" s="164"/>
      <c r="AT111" s="164"/>
      <c r="AU111" s="178"/>
    </row>
    <row r="112" spans="1:47" ht="60" customHeight="1" x14ac:dyDescent="0.35">
      <c r="A112" s="174" t="s">
        <v>3420</v>
      </c>
      <c r="B112" s="148" t="s">
        <v>3474</v>
      </c>
      <c r="C112" s="149" t="s">
        <v>3483</v>
      </c>
      <c r="D112" s="152" t="s">
        <v>3484</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3420</v>
      </c>
      <c r="B113" s="148" t="s">
        <v>3474</v>
      </c>
      <c r="C113" s="149" t="s">
        <v>3485</v>
      </c>
      <c r="D113" s="152" t="s">
        <v>3486</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3420</v>
      </c>
      <c r="B114" s="148" t="s">
        <v>3474</v>
      </c>
      <c r="C114" s="149" t="s">
        <v>3487</v>
      </c>
      <c r="D114" s="152" t="s">
        <v>3488</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3420</v>
      </c>
      <c r="B115" s="148" t="s">
        <v>3474</v>
      </c>
      <c r="C115" s="149" t="s">
        <v>3489</v>
      </c>
      <c r="D115" s="152" t="s">
        <v>3490</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3420</v>
      </c>
      <c r="B116" s="148" t="s">
        <v>3474</v>
      </c>
      <c r="C116" s="149" t="s">
        <v>3491</v>
      </c>
      <c r="D116" s="152" t="s">
        <v>3492</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3420</v>
      </c>
      <c r="B117" s="148" t="s">
        <v>3474</v>
      </c>
      <c r="C117" s="149" t="s">
        <v>3493</v>
      </c>
      <c r="D117" s="152" t="s">
        <v>3494</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3420</v>
      </c>
      <c r="B118" s="148" t="s">
        <v>3474</v>
      </c>
      <c r="C118" s="149" t="s">
        <v>3495</v>
      </c>
      <c r="D118" s="152" t="s">
        <v>3496</v>
      </c>
      <c r="E118" s="155" t="s">
        <v>3497</v>
      </c>
      <c r="F118" s="158" t="s">
        <v>3197</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3420</v>
      </c>
      <c r="B119" s="148" t="s">
        <v>3474</v>
      </c>
      <c r="C119" s="149" t="s">
        <v>3498</v>
      </c>
      <c r="D119" s="152" t="s">
        <v>3499</v>
      </c>
      <c r="E119" s="155" t="s">
        <v>3500</v>
      </c>
      <c r="F119" s="158" t="s">
        <v>3197</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3420</v>
      </c>
      <c r="B120" s="147" t="s">
        <v>3501</v>
      </c>
      <c r="C120" s="145" t="s">
        <v>3502</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3420</v>
      </c>
      <c r="B121" s="148" t="s">
        <v>3501</v>
      </c>
      <c r="C121" s="149" t="s">
        <v>3503</v>
      </c>
      <c r="D121" s="152" t="s">
        <v>3504</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3420</v>
      </c>
      <c r="B122" s="148" t="s">
        <v>3501</v>
      </c>
      <c r="C122" s="149" t="s">
        <v>3505</v>
      </c>
      <c r="D122" s="152" t="s">
        <v>3506</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3420</v>
      </c>
      <c r="B123" s="148" t="s">
        <v>3501</v>
      </c>
      <c r="C123" s="149" t="s">
        <v>3507</v>
      </c>
      <c r="D123" s="152" t="s">
        <v>3508</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3420</v>
      </c>
      <c r="B124" s="148" t="s">
        <v>3501</v>
      </c>
      <c r="C124" s="149" t="s">
        <v>3509</v>
      </c>
      <c r="D124" s="152" t="s">
        <v>3510</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3420</v>
      </c>
      <c r="B125" s="148" t="s">
        <v>3501</v>
      </c>
      <c r="C125" s="149" t="s">
        <v>3511</v>
      </c>
      <c r="D125" s="152" t="s">
        <v>3512</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3420</v>
      </c>
      <c r="B126" s="148" t="s">
        <v>3501</v>
      </c>
      <c r="C126" s="149" t="s">
        <v>3513</v>
      </c>
      <c r="D126" s="152" t="s">
        <v>3514</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3420</v>
      </c>
      <c r="B127" s="148" t="s">
        <v>3501</v>
      </c>
      <c r="C127" s="149" t="s">
        <v>3515</v>
      </c>
      <c r="D127" s="152" t="s">
        <v>3516</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3420</v>
      </c>
      <c r="B128" s="148" t="s">
        <v>3501</v>
      </c>
      <c r="C128" s="149" t="s">
        <v>3517</v>
      </c>
      <c r="D128" s="152" t="s">
        <v>3518</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3420</v>
      </c>
      <c r="B129" s="148" t="s">
        <v>3501</v>
      </c>
      <c r="C129" s="149" t="s">
        <v>3519</v>
      </c>
      <c r="D129" s="152" t="s">
        <v>3520</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3420</v>
      </c>
      <c r="B130" s="148" t="s">
        <v>3501</v>
      </c>
      <c r="C130" s="149" t="s">
        <v>3521</v>
      </c>
      <c r="D130" s="152" t="s">
        <v>3522</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3420</v>
      </c>
      <c r="B131" s="148" t="s">
        <v>3501</v>
      </c>
      <c r="C131" s="149" t="s">
        <v>3523</v>
      </c>
      <c r="D131" s="152" t="s">
        <v>3524</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3420</v>
      </c>
      <c r="B132" s="148" t="s">
        <v>3501</v>
      </c>
      <c r="C132" s="149" t="s">
        <v>3525</v>
      </c>
      <c r="D132" s="152" t="s">
        <v>3526</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3420</v>
      </c>
      <c r="B133" s="147" t="s">
        <v>3527</v>
      </c>
      <c r="C133" s="145" t="s">
        <v>3528</v>
      </c>
      <c r="D133" s="151" t="s">
        <v>3529</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3420</v>
      </c>
      <c r="B134" s="148" t="s">
        <v>3527</v>
      </c>
      <c r="C134" s="149" t="s">
        <v>3530</v>
      </c>
      <c r="D134" s="152" t="s">
        <v>3531</v>
      </c>
      <c r="E134" s="155" t="s">
        <v>3532</v>
      </c>
      <c r="F134" s="158" t="s">
        <v>3201</v>
      </c>
      <c r="G134" s="161">
        <f>IF(COUNTIF(H134:AU134,"&lt;&gt;")=0,"",SUMPRODUCT(((Recommendations[ImplStatus]="Implemented")+(Recommendations[ImplStatus]="Compensated"))*ISNUMBER(MATCH(Recommendations[Id],H134:AU134,0)))/COUNTIF(H134:AU134,"&lt;&gt;"))</f>
        <v>0</v>
      </c>
      <c r="H134" s="164" t="s">
        <v>375</v>
      </c>
      <c r="I134" s="164" t="s">
        <v>378</v>
      </c>
      <c r="J134" s="164" t="s">
        <v>381</v>
      </c>
      <c r="K134" s="164" t="s">
        <v>385</v>
      </c>
      <c r="L134" s="164" t="s">
        <v>388</v>
      </c>
      <c r="M134" s="164" t="s">
        <v>391</v>
      </c>
      <c r="N134" s="164" t="s">
        <v>395</v>
      </c>
      <c r="O134" s="164" t="s">
        <v>398</v>
      </c>
      <c r="P134" s="164" t="s">
        <v>401</v>
      </c>
      <c r="Q134" s="164" t="s">
        <v>446</v>
      </c>
      <c r="R134" s="164" t="s">
        <v>457</v>
      </c>
      <c r="S134" s="164" t="s">
        <v>462</v>
      </c>
      <c r="T134" s="164" t="s">
        <v>467</v>
      </c>
      <c r="U134" s="164" t="s">
        <v>472</v>
      </c>
      <c r="V134" s="164" t="s">
        <v>478</v>
      </c>
      <c r="W134" s="164" t="s">
        <v>529</v>
      </c>
      <c r="X134" s="164" t="s">
        <v>1296</v>
      </c>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3420</v>
      </c>
      <c r="B135" s="148" t="s">
        <v>3527</v>
      </c>
      <c r="C135" s="149" t="s">
        <v>3533</v>
      </c>
      <c r="D135" s="152" t="s">
        <v>3534</v>
      </c>
      <c r="E135" s="155" t="s">
        <v>3535</v>
      </c>
      <c r="F135" s="158" t="s">
        <v>3201</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3420</v>
      </c>
      <c r="B136" s="148" t="s">
        <v>3527</v>
      </c>
      <c r="C136" s="149" t="s">
        <v>3536</v>
      </c>
      <c r="D136" s="152" t="s">
        <v>3537</v>
      </c>
      <c r="E136" s="155" t="s">
        <v>3538</v>
      </c>
      <c r="F136" s="158" t="s">
        <v>3197</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3420</v>
      </c>
      <c r="B137" s="148" t="s">
        <v>3527</v>
      </c>
      <c r="C137" s="149" t="s">
        <v>3539</v>
      </c>
      <c r="D137" s="152" t="s">
        <v>3540</v>
      </c>
      <c r="E137" s="155" t="s">
        <v>3541</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3420</v>
      </c>
      <c r="B138" s="147" t="s">
        <v>2837</v>
      </c>
      <c r="C138" s="145" t="s">
        <v>3542</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3420</v>
      </c>
      <c r="B139" s="148" t="s">
        <v>2837</v>
      </c>
      <c r="C139" s="149" t="s">
        <v>3543</v>
      </c>
      <c r="D139" s="152" t="s">
        <v>3544</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3420</v>
      </c>
      <c r="B140" s="148" t="s">
        <v>2837</v>
      </c>
      <c r="C140" s="149" t="s">
        <v>3545</v>
      </c>
      <c r="D140" s="152" t="s">
        <v>3546</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3420</v>
      </c>
      <c r="B141" s="147" t="s">
        <v>3547</v>
      </c>
      <c r="C141" s="145" t="s">
        <v>3548</v>
      </c>
      <c r="D141" s="151" t="s">
        <v>3549</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3420</v>
      </c>
      <c r="B142" s="148" t="s">
        <v>3547</v>
      </c>
      <c r="C142" s="149" t="s">
        <v>3550</v>
      </c>
      <c r="D142" s="152" t="s">
        <v>3551</v>
      </c>
      <c r="E142" s="155" t="s">
        <v>3552</v>
      </c>
      <c r="F142" s="158" t="s">
        <v>3197</v>
      </c>
      <c r="G142" s="161">
        <f>IF(COUNTIF(H142:AU142,"&lt;&gt;")=0,"",SUMPRODUCT(((Recommendations[ImplStatus]="Implemented")+(Recommendations[ImplStatus]="Compensated"))*ISNUMBER(MATCH(Recommendations[Id],H142:AU142,0)))/COUNTIF(H142:AU142,"&lt;&gt;"))</f>
        <v>0</v>
      </c>
      <c r="H142" s="164" t="s">
        <v>424</v>
      </c>
      <c r="I142" s="164" t="s">
        <v>430</v>
      </c>
      <c r="J142" s="164" t="s">
        <v>522</v>
      </c>
      <c r="K142" s="164" t="s">
        <v>615</v>
      </c>
      <c r="L142" s="164" t="s">
        <v>621</v>
      </c>
      <c r="M142" s="164" t="s">
        <v>626</v>
      </c>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78"/>
    </row>
    <row r="143" spans="1:47" ht="60" customHeight="1" x14ac:dyDescent="0.35">
      <c r="A143" s="174" t="s">
        <v>3420</v>
      </c>
      <c r="B143" s="148" t="s">
        <v>3547</v>
      </c>
      <c r="C143" s="149" t="s">
        <v>3553</v>
      </c>
      <c r="D143" s="152" t="s">
        <v>3554</v>
      </c>
      <c r="E143" s="155" t="s">
        <v>3555</v>
      </c>
      <c r="F143" s="158" t="s">
        <v>3197</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3420</v>
      </c>
      <c r="B144" s="148" t="s">
        <v>3547</v>
      </c>
      <c r="C144" s="149" t="s">
        <v>3556</v>
      </c>
      <c r="D144" s="152" t="s">
        <v>3557</v>
      </c>
      <c r="E144" s="155" t="s">
        <v>3558</v>
      </c>
      <c r="F144" s="158" t="s">
        <v>3201</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3420</v>
      </c>
      <c r="B145" s="148" t="s">
        <v>3547</v>
      </c>
      <c r="C145" s="149" t="s">
        <v>3559</v>
      </c>
      <c r="D145" s="152" t="s">
        <v>3560</v>
      </c>
      <c r="E145" s="155" t="s">
        <v>3561</v>
      </c>
      <c r="F145" s="158" t="s">
        <v>3197</v>
      </c>
      <c r="G145" s="161">
        <f>IF(COUNTIF(H145:AU145,"&lt;&gt;")=0,"",SUMPRODUCT(((Recommendations[ImplStatus]="Implemented")+(Recommendations[ImplStatus]="Compensated"))*ISNUMBER(MATCH(Recommendations[Id],H145:AU145,0)))/COUNTIF(H145:AU145,"&lt;&gt;"))</f>
        <v>0</v>
      </c>
      <c r="H145" s="164" t="s">
        <v>56</v>
      </c>
      <c r="I145" s="164" t="s">
        <v>273</v>
      </c>
      <c r="J145" s="164" t="s">
        <v>571</v>
      </c>
      <c r="K145" s="164" t="s">
        <v>577</v>
      </c>
      <c r="L145" s="164" t="s">
        <v>583</v>
      </c>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3420</v>
      </c>
      <c r="B146" s="148" t="s">
        <v>3547</v>
      </c>
      <c r="C146" s="149" t="s">
        <v>3562</v>
      </c>
      <c r="D146" s="152" t="s">
        <v>3563</v>
      </c>
      <c r="E146" s="155" t="s">
        <v>3564</v>
      </c>
      <c r="F146" s="158" t="s">
        <v>3197</v>
      </c>
      <c r="G146" s="161">
        <f>IF(COUNTIF(H146:AU146,"&lt;&gt;")=0,"",SUMPRODUCT(((Recommendations[ImplStatus]="Implemented")+(Recommendations[ImplStatus]="Compensated"))*ISNUMBER(MATCH(Recommendations[Id],H146:AU146,0)))/COUNTIF(H146:AU146,"&lt;&gt;"))</f>
        <v>0</v>
      </c>
      <c r="H146" s="164" t="s">
        <v>435</v>
      </c>
      <c r="I146" s="164" t="s">
        <v>509</v>
      </c>
      <c r="J146" s="164" t="s">
        <v>515</v>
      </c>
      <c r="K146" s="164" t="s">
        <v>548</v>
      </c>
      <c r="L146" s="164" t="s">
        <v>553</v>
      </c>
      <c r="M146" s="164" t="s">
        <v>558</v>
      </c>
      <c r="N146" s="164" t="s">
        <v>587</v>
      </c>
      <c r="O146" s="164" t="s">
        <v>593</v>
      </c>
      <c r="P146" s="164" t="s">
        <v>599</v>
      </c>
      <c r="Q146" s="164" t="s">
        <v>605</v>
      </c>
      <c r="R146" s="164" t="s">
        <v>610</v>
      </c>
      <c r="S146" s="164" t="s">
        <v>631</v>
      </c>
      <c r="T146" s="164" t="s">
        <v>636</v>
      </c>
      <c r="U146" s="164" t="s">
        <v>642</v>
      </c>
      <c r="V146" s="164" t="s">
        <v>655</v>
      </c>
      <c r="W146" s="164" t="s">
        <v>666</v>
      </c>
      <c r="X146" s="164" t="s">
        <v>671</v>
      </c>
      <c r="Y146" s="164" t="s">
        <v>682</v>
      </c>
      <c r="Z146" s="164" t="s">
        <v>688</v>
      </c>
      <c r="AA146" s="164" t="s">
        <v>694</v>
      </c>
      <c r="AB146" s="164" t="s">
        <v>705</v>
      </c>
      <c r="AC146" s="164" t="s">
        <v>710</v>
      </c>
      <c r="AD146" s="164" t="s">
        <v>715</v>
      </c>
      <c r="AE146" s="164" t="s">
        <v>720</v>
      </c>
      <c r="AF146" s="164" t="s">
        <v>725</v>
      </c>
      <c r="AG146" s="164" t="s">
        <v>730</v>
      </c>
      <c r="AH146" s="164" t="s">
        <v>736</v>
      </c>
      <c r="AI146" s="164" t="s">
        <v>741</v>
      </c>
      <c r="AJ146" s="164" t="s">
        <v>746</v>
      </c>
      <c r="AK146" s="164" t="s">
        <v>751</v>
      </c>
      <c r="AL146" s="164" t="s">
        <v>756</v>
      </c>
      <c r="AM146" s="164" t="s">
        <v>761</v>
      </c>
      <c r="AN146" s="164" t="s">
        <v>766</v>
      </c>
      <c r="AO146" s="164" t="s">
        <v>771</v>
      </c>
      <c r="AP146" s="164" t="s">
        <v>776</v>
      </c>
      <c r="AQ146" s="164" t="s">
        <v>781</v>
      </c>
      <c r="AR146" s="164" t="s">
        <v>786</v>
      </c>
      <c r="AS146" s="164" t="s">
        <v>791</v>
      </c>
      <c r="AT146" s="164" t="s">
        <v>796</v>
      </c>
      <c r="AU146" s="178" t="s">
        <v>801</v>
      </c>
    </row>
    <row r="147" spans="1:47" ht="60" customHeight="1" x14ac:dyDescent="0.35">
      <c r="A147" s="174" t="s">
        <v>3420</v>
      </c>
      <c r="B147" s="148" t="s">
        <v>3547</v>
      </c>
      <c r="C147" s="149" t="s">
        <v>3565</v>
      </c>
      <c r="D147" s="152" t="s">
        <v>3566</v>
      </c>
      <c r="E147" s="155" t="s">
        <v>3567</v>
      </c>
      <c r="F147" s="158" t="s">
        <v>3197</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3420</v>
      </c>
      <c r="B148" s="147" t="s">
        <v>3568</v>
      </c>
      <c r="C148" s="145" t="s">
        <v>3569</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3420</v>
      </c>
      <c r="B149" s="148" t="s">
        <v>3568</v>
      </c>
      <c r="C149" s="149" t="s">
        <v>3570</v>
      </c>
      <c r="D149" s="152" t="s">
        <v>3571</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3420</v>
      </c>
      <c r="B150" s="148" t="s">
        <v>3568</v>
      </c>
      <c r="C150" s="149" t="s">
        <v>3572</v>
      </c>
      <c r="D150" s="152" t="s">
        <v>3573</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3420</v>
      </c>
      <c r="B151" s="148" t="s">
        <v>3568</v>
      </c>
      <c r="C151" s="149" t="s">
        <v>3574</v>
      </c>
      <c r="D151" s="152" t="s">
        <v>3575</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3420</v>
      </c>
      <c r="B152" s="148" t="s">
        <v>3568</v>
      </c>
      <c r="C152" s="149" t="s">
        <v>3576</v>
      </c>
      <c r="D152" s="152" t="s">
        <v>3577</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3420</v>
      </c>
      <c r="B153" s="148" t="s">
        <v>3568</v>
      </c>
      <c r="C153" s="149" t="s">
        <v>3578</v>
      </c>
      <c r="D153" s="152" t="s">
        <v>3579</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3580</v>
      </c>
      <c r="B154" s="146" t="s">
        <v>20</v>
      </c>
      <c r="C154" s="144" t="s">
        <v>3581</v>
      </c>
      <c r="D154" s="150" t="s">
        <v>3582</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3580</v>
      </c>
      <c r="B155" s="147" t="s">
        <v>3583</v>
      </c>
      <c r="C155" s="145" t="s">
        <v>3584</v>
      </c>
      <c r="D155" s="151" t="s">
        <v>3585</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3580</v>
      </c>
      <c r="B156" s="148" t="s">
        <v>3583</v>
      </c>
      <c r="C156" s="149" t="s">
        <v>3586</v>
      </c>
      <c r="D156" s="152" t="s">
        <v>3587</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3580</v>
      </c>
      <c r="B157" s="148" t="s">
        <v>3583</v>
      </c>
      <c r="C157" s="149" t="s">
        <v>3588</v>
      </c>
      <c r="D157" s="152" t="s">
        <v>3589</v>
      </c>
      <c r="E157" s="155" t="s">
        <v>3590</v>
      </c>
      <c r="F157" s="158" t="s">
        <v>3197</v>
      </c>
      <c r="G157" s="161">
        <f>IF(COUNTIF(H157:AU157,"&lt;&gt;")=0,"",SUMPRODUCT(((Recommendations[ImplStatus]="Implemented")+(Recommendations[ImplStatus]="Compensated"))*ISNUMBER(MATCH(Recommendations[Id],H157:AU157,0)))/COUNTIF(H157:AU157,"&lt;&gt;"))</f>
        <v>0</v>
      </c>
      <c r="H157" s="164" t="s">
        <v>298</v>
      </c>
      <c r="I157" s="164" t="s">
        <v>302</v>
      </c>
      <c r="J157" s="164" t="s">
        <v>305</v>
      </c>
      <c r="K157" s="164" t="s">
        <v>309</v>
      </c>
      <c r="L157" s="164" t="s">
        <v>312</v>
      </c>
      <c r="M157" s="164" t="s">
        <v>316</v>
      </c>
      <c r="N157" s="164" t="s">
        <v>319</v>
      </c>
      <c r="O157" s="164" t="s">
        <v>322</v>
      </c>
      <c r="P157" s="164" t="s">
        <v>325</v>
      </c>
      <c r="Q157" s="164" t="s">
        <v>328</v>
      </c>
      <c r="R157" s="164" t="s">
        <v>332</v>
      </c>
      <c r="S157" s="164" t="s">
        <v>335</v>
      </c>
      <c r="T157" s="164" t="s">
        <v>338</v>
      </c>
      <c r="U157" s="164" t="s">
        <v>341</v>
      </c>
      <c r="V157" s="164" t="s">
        <v>345</v>
      </c>
      <c r="W157" s="164" t="s">
        <v>348</v>
      </c>
      <c r="X157" s="164" t="s">
        <v>351</v>
      </c>
      <c r="Y157" s="164" t="s">
        <v>354</v>
      </c>
      <c r="Z157" s="164" t="s">
        <v>358</v>
      </c>
      <c r="AA157" s="164" t="s">
        <v>362</v>
      </c>
      <c r="AB157" s="164" t="s">
        <v>365</v>
      </c>
      <c r="AC157" s="164" t="s">
        <v>368</v>
      </c>
      <c r="AD157" s="164" t="s">
        <v>371</v>
      </c>
      <c r="AE157" s="164" t="s">
        <v>1269</v>
      </c>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3580</v>
      </c>
      <c r="B158" s="148" t="s">
        <v>3583</v>
      </c>
      <c r="C158" s="149" t="s">
        <v>3591</v>
      </c>
      <c r="D158" s="152" t="s">
        <v>3592</v>
      </c>
      <c r="E158" s="155" t="s">
        <v>3593</v>
      </c>
      <c r="F158" s="158" t="s">
        <v>3197</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3580</v>
      </c>
      <c r="B159" s="148" t="s">
        <v>3583</v>
      </c>
      <c r="C159" s="149" t="s">
        <v>3594</v>
      </c>
      <c r="D159" s="152" t="s">
        <v>3595</v>
      </c>
      <c r="E159" s="155" t="s">
        <v>3596</v>
      </c>
      <c r="F159" s="158" t="s">
        <v>3197</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3580</v>
      </c>
      <c r="B160" s="148" t="s">
        <v>3583</v>
      </c>
      <c r="C160" s="149" t="s">
        <v>3597</v>
      </c>
      <c r="D160" s="152" t="s">
        <v>3598</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3580</v>
      </c>
      <c r="B161" s="148" t="s">
        <v>3583</v>
      </c>
      <c r="C161" s="149" t="s">
        <v>3599</v>
      </c>
      <c r="D161" s="152" t="s">
        <v>3600</v>
      </c>
      <c r="E161" s="155" t="s">
        <v>3601</v>
      </c>
      <c r="F161" s="158" t="s">
        <v>3197</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3580</v>
      </c>
      <c r="B162" s="148" t="s">
        <v>3583</v>
      </c>
      <c r="C162" s="149" t="s">
        <v>3602</v>
      </c>
      <c r="D162" s="152" t="s">
        <v>3603</v>
      </c>
      <c r="E162" s="155" t="s">
        <v>3604</v>
      </c>
      <c r="F162" s="158" t="s">
        <v>3197</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3580</v>
      </c>
      <c r="B163" s="148" t="s">
        <v>3583</v>
      </c>
      <c r="C163" s="149" t="s">
        <v>3605</v>
      </c>
      <c r="D163" s="152" t="s">
        <v>3606</v>
      </c>
      <c r="E163" s="155" t="s">
        <v>3607</v>
      </c>
      <c r="F163" s="158" t="s">
        <v>3197</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3580</v>
      </c>
      <c r="B164" s="147" t="s">
        <v>3001</v>
      </c>
      <c r="C164" s="145" t="s">
        <v>3608</v>
      </c>
      <c r="D164" s="151" t="s">
        <v>3609</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3580</v>
      </c>
      <c r="B165" s="148" t="s">
        <v>3001</v>
      </c>
      <c r="C165" s="149" t="s">
        <v>3610</v>
      </c>
      <c r="D165" s="152" t="s">
        <v>3611</v>
      </c>
      <c r="E165" s="155" t="s">
        <v>3612</v>
      </c>
      <c r="F165" s="158" t="s">
        <v>3197</v>
      </c>
      <c r="G165" s="161" t="str">
        <f>IF(COUNTIF(H165:AU165,"&lt;&gt;")=0,"",SUMPRODUCT(((Recommendations[ImplStatus]="Implemented")+(Recommendations[ImplStatus]="Compensated"))*ISNUMBER(MATCH(Recommendations[Id],H165:AU165,0)))/COUNTIF(H165:AU165,"&lt;&gt;"))</f>
        <v/>
      </c>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78"/>
    </row>
    <row r="166" spans="1:47" ht="60" customHeight="1" x14ac:dyDescent="0.35">
      <c r="A166" s="174" t="s">
        <v>3580</v>
      </c>
      <c r="B166" s="148" t="s">
        <v>3001</v>
      </c>
      <c r="C166" s="149" t="s">
        <v>3613</v>
      </c>
      <c r="D166" s="152" t="s">
        <v>3614</v>
      </c>
      <c r="E166" s="155" t="s">
        <v>3615</v>
      </c>
      <c r="F166" s="158" t="s">
        <v>3197</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3580</v>
      </c>
      <c r="B167" s="148" t="s">
        <v>3001</v>
      </c>
      <c r="C167" s="149" t="s">
        <v>3616</v>
      </c>
      <c r="D167" s="152" t="s">
        <v>3617</v>
      </c>
      <c r="E167" s="155" t="s">
        <v>3618</v>
      </c>
      <c r="F167" s="158" t="s">
        <v>3197</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3580</v>
      </c>
      <c r="B168" s="148" t="s">
        <v>3001</v>
      </c>
      <c r="C168" s="149" t="s">
        <v>3619</v>
      </c>
      <c r="D168" s="152" t="s">
        <v>3620</v>
      </c>
      <c r="E168" s="155"/>
      <c r="F168" s="158" t="s">
        <v>20</v>
      </c>
      <c r="G168" s="161" t="str">
        <f>IF(COUNTIF(H168:AU168,"&lt;&gt;")=0,"",SUMPRODUCT(((Recommendations[ImplStatus]="Implemented")+(Recommendations[ImplStatus]="Compensated"))*ISNUMBER(MATCH(Recommendations[Id],H168:AU168,0)))/COUNTIF(H168:AU168,"&lt;&gt;"))</f>
        <v/>
      </c>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3580</v>
      </c>
      <c r="B169" s="148" t="s">
        <v>3001</v>
      </c>
      <c r="C169" s="149" t="s">
        <v>3621</v>
      </c>
      <c r="D169" s="152" t="s">
        <v>3622</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3580</v>
      </c>
      <c r="B170" s="148" t="s">
        <v>3001</v>
      </c>
      <c r="C170" s="149" t="s">
        <v>3623</v>
      </c>
      <c r="D170" s="152" t="s">
        <v>3624</v>
      </c>
      <c r="E170" s="155" t="s">
        <v>3625</v>
      </c>
      <c r="F170" s="158" t="s">
        <v>3211</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3580</v>
      </c>
      <c r="B171" s="148" t="s">
        <v>3001</v>
      </c>
      <c r="C171" s="149" t="s">
        <v>3626</v>
      </c>
      <c r="D171" s="152" t="s">
        <v>3627</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3580</v>
      </c>
      <c r="B172" s="148" t="s">
        <v>3001</v>
      </c>
      <c r="C172" s="149" t="s">
        <v>3628</v>
      </c>
      <c r="D172" s="152" t="s">
        <v>3629</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3580</v>
      </c>
      <c r="B173" s="148" t="s">
        <v>3001</v>
      </c>
      <c r="C173" s="149" t="s">
        <v>3630</v>
      </c>
      <c r="D173" s="152" t="s">
        <v>3631</v>
      </c>
      <c r="E173" s="155" t="s">
        <v>3632</v>
      </c>
      <c r="F173" s="158" t="s">
        <v>3197</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3580</v>
      </c>
      <c r="B174" s="147" t="s">
        <v>3633</v>
      </c>
      <c r="C174" s="145" t="s">
        <v>3634</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3580</v>
      </c>
      <c r="B175" s="148" t="s">
        <v>3633</v>
      </c>
      <c r="C175" s="149" t="s">
        <v>3635</v>
      </c>
      <c r="D175" s="152" t="s">
        <v>3636</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3580</v>
      </c>
      <c r="B176" s="148" t="s">
        <v>3633</v>
      </c>
      <c r="C176" s="149" t="s">
        <v>3637</v>
      </c>
      <c r="D176" s="152" t="s">
        <v>3638</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3580</v>
      </c>
      <c r="B177" s="148" t="s">
        <v>3633</v>
      </c>
      <c r="C177" s="149" t="s">
        <v>3639</v>
      </c>
      <c r="D177" s="152" t="s">
        <v>3640</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3580</v>
      </c>
      <c r="B178" s="148" t="s">
        <v>3633</v>
      </c>
      <c r="C178" s="149" t="s">
        <v>3641</v>
      </c>
      <c r="D178" s="152" t="s">
        <v>3642</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3580</v>
      </c>
      <c r="B179" s="148" t="s">
        <v>3633</v>
      </c>
      <c r="C179" s="149" t="s">
        <v>3643</v>
      </c>
      <c r="D179" s="152" t="s">
        <v>3644</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3645</v>
      </c>
      <c r="B180" s="146" t="s">
        <v>20</v>
      </c>
      <c r="C180" s="144" t="s">
        <v>3646</v>
      </c>
      <c r="D180" s="150" t="s">
        <v>3647</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3645</v>
      </c>
      <c r="B181" s="147" t="s">
        <v>3648</v>
      </c>
      <c r="C181" s="145" t="s">
        <v>3649</v>
      </c>
      <c r="D181" s="151" t="s">
        <v>3650</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3645</v>
      </c>
      <c r="B182" s="148" t="s">
        <v>3648</v>
      </c>
      <c r="C182" s="149" t="s">
        <v>3651</v>
      </c>
      <c r="D182" s="152" t="s">
        <v>3652</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3645</v>
      </c>
      <c r="B183" s="148" t="s">
        <v>3648</v>
      </c>
      <c r="C183" s="149" t="s">
        <v>3653</v>
      </c>
      <c r="D183" s="152" t="s">
        <v>3654</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3645</v>
      </c>
      <c r="B184" s="148" t="s">
        <v>3648</v>
      </c>
      <c r="C184" s="149" t="s">
        <v>3655</v>
      </c>
      <c r="D184" s="152" t="s">
        <v>3656</v>
      </c>
      <c r="E184" s="155" t="s">
        <v>3657</v>
      </c>
      <c r="F184" s="158" t="s">
        <v>3197</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3645</v>
      </c>
      <c r="B185" s="148" t="s">
        <v>3648</v>
      </c>
      <c r="C185" s="149" t="s">
        <v>3658</v>
      </c>
      <c r="D185" s="152" t="s">
        <v>3659</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3645</v>
      </c>
      <c r="B186" s="148" t="s">
        <v>3648</v>
      </c>
      <c r="C186" s="149" t="s">
        <v>3660</v>
      </c>
      <c r="D186" s="152" t="s">
        <v>3661</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3645</v>
      </c>
      <c r="B187" s="148" t="s">
        <v>3648</v>
      </c>
      <c r="C187" s="149" t="s">
        <v>3662</v>
      </c>
      <c r="D187" s="152" t="s">
        <v>3663</v>
      </c>
      <c r="E187" s="155" t="s">
        <v>3664</v>
      </c>
      <c r="F187" s="158" t="s">
        <v>3197</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3645</v>
      </c>
      <c r="B188" s="148" t="s">
        <v>3648</v>
      </c>
      <c r="C188" s="149" t="s">
        <v>3665</v>
      </c>
      <c r="D188" s="152" t="s">
        <v>3666</v>
      </c>
      <c r="E188" s="155" t="s">
        <v>3667</v>
      </c>
      <c r="F188" s="158" t="s">
        <v>3197</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3645</v>
      </c>
      <c r="B189" s="148" t="s">
        <v>3648</v>
      </c>
      <c r="C189" s="149" t="s">
        <v>3668</v>
      </c>
      <c r="D189" s="152" t="s">
        <v>3669</v>
      </c>
      <c r="E189" s="155" t="s">
        <v>3670</v>
      </c>
      <c r="F189" s="158" t="s">
        <v>3197</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3645</v>
      </c>
      <c r="B190" s="147" t="s">
        <v>3671</v>
      </c>
      <c r="C190" s="145" t="s">
        <v>3672</v>
      </c>
      <c r="D190" s="151" t="s">
        <v>3673</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3645</v>
      </c>
      <c r="B191" s="148" t="s">
        <v>3671</v>
      </c>
      <c r="C191" s="149" t="s">
        <v>3674</v>
      </c>
      <c r="D191" s="152" t="s">
        <v>3675</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3645</v>
      </c>
      <c r="B192" s="148" t="s">
        <v>3671</v>
      </c>
      <c r="C192" s="149" t="s">
        <v>3676</v>
      </c>
      <c r="D192" s="152" t="s">
        <v>3677</v>
      </c>
      <c r="E192" s="155" t="s">
        <v>3678</v>
      </c>
      <c r="F192" s="158" t="s">
        <v>3201</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3645</v>
      </c>
      <c r="B193" s="148" t="s">
        <v>3671</v>
      </c>
      <c r="C193" s="149" t="s">
        <v>3679</v>
      </c>
      <c r="D193" s="152" t="s">
        <v>3680</v>
      </c>
      <c r="E193" s="155" t="s">
        <v>3681</v>
      </c>
      <c r="F193" s="158" t="s">
        <v>3201</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3645</v>
      </c>
      <c r="B194" s="148" t="s">
        <v>3671</v>
      </c>
      <c r="C194" s="149" t="s">
        <v>3682</v>
      </c>
      <c r="D194" s="152" t="s">
        <v>3683</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3645</v>
      </c>
      <c r="B195" s="148" t="s">
        <v>3671</v>
      </c>
      <c r="C195" s="149" t="s">
        <v>3684</v>
      </c>
      <c r="D195" s="152" t="s">
        <v>3685</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3645</v>
      </c>
      <c r="B196" s="147" t="s">
        <v>3686</v>
      </c>
      <c r="C196" s="145" t="s">
        <v>3687</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3645</v>
      </c>
      <c r="B197" s="148" t="s">
        <v>3686</v>
      </c>
      <c r="C197" s="149" t="s">
        <v>3688</v>
      </c>
      <c r="D197" s="152" t="s">
        <v>3689</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3645</v>
      </c>
      <c r="B198" s="148" t="s">
        <v>3686</v>
      </c>
      <c r="C198" s="149" t="s">
        <v>3690</v>
      </c>
      <c r="D198" s="152" t="s">
        <v>3691</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3645</v>
      </c>
      <c r="B199" s="147" t="s">
        <v>3692</v>
      </c>
      <c r="C199" s="145" t="s">
        <v>3693</v>
      </c>
      <c r="D199" s="151" t="s">
        <v>3694</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3645</v>
      </c>
      <c r="B200" s="148" t="s">
        <v>3692</v>
      </c>
      <c r="C200" s="149" t="s">
        <v>3695</v>
      </c>
      <c r="D200" s="152" t="s">
        <v>3696</v>
      </c>
      <c r="E200" s="155" t="s">
        <v>3697</v>
      </c>
      <c r="F200" s="158" t="s">
        <v>3211</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3645</v>
      </c>
      <c r="B201" s="148" t="s">
        <v>3692</v>
      </c>
      <c r="C201" s="149" t="s">
        <v>3698</v>
      </c>
      <c r="D201" s="152" t="s">
        <v>3699</v>
      </c>
      <c r="E201" s="155" t="s">
        <v>3700</v>
      </c>
      <c r="F201" s="158" t="s">
        <v>3197</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3645</v>
      </c>
      <c r="B202" s="148" t="s">
        <v>3692</v>
      </c>
      <c r="C202" s="149" t="s">
        <v>3701</v>
      </c>
      <c r="D202" s="152" t="s">
        <v>3702</v>
      </c>
      <c r="E202" s="155" t="s">
        <v>3703</v>
      </c>
      <c r="F202" s="158" t="s">
        <v>3197</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3645</v>
      </c>
      <c r="B203" s="148" t="s">
        <v>3692</v>
      </c>
      <c r="C203" s="149" t="s">
        <v>3704</v>
      </c>
      <c r="D203" s="152" t="s">
        <v>3705</v>
      </c>
      <c r="E203" s="155" t="s">
        <v>3706</v>
      </c>
      <c r="F203" s="158" t="s">
        <v>3197</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3645</v>
      </c>
      <c r="B204" s="148" t="s">
        <v>3692</v>
      </c>
      <c r="C204" s="149" t="s">
        <v>3707</v>
      </c>
      <c r="D204" s="152" t="s">
        <v>3708</v>
      </c>
      <c r="E204" s="155" t="s">
        <v>3709</v>
      </c>
      <c r="F204" s="158" t="s">
        <v>3197</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3645</v>
      </c>
      <c r="B205" s="147" t="s">
        <v>3710</v>
      </c>
      <c r="C205" s="145" t="s">
        <v>3711</v>
      </c>
      <c r="D205" s="151" t="s">
        <v>3712</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3645</v>
      </c>
      <c r="B206" s="148" t="s">
        <v>3710</v>
      </c>
      <c r="C206" s="149" t="s">
        <v>3713</v>
      </c>
      <c r="D206" s="152" t="s">
        <v>3714</v>
      </c>
      <c r="E206" s="155" t="s">
        <v>3715</v>
      </c>
      <c r="F206" s="158" t="s">
        <v>3201</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3645</v>
      </c>
      <c r="B207" s="148" t="s">
        <v>3710</v>
      </c>
      <c r="C207" s="149" t="s">
        <v>3716</v>
      </c>
      <c r="D207" s="152" t="s">
        <v>3717</v>
      </c>
      <c r="E207" s="155" t="s">
        <v>3718</v>
      </c>
      <c r="F207" s="158" t="s">
        <v>3201</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3645</v>
      </c>
      <c r="B208" s="148" t="s">
        <v>3710</v>
      </c>
      <c r="C208" s="149" t="s">
        <v>3719</v>
      </c>
      <c r="D208" s="152" t="s">
        <v>3720</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3645</v>
      </c>
      <c r="B209" s="147" t="s">
        <v>3721</v>
      </c>
      <c r="C209" s="145" t="s">
        <v>3722</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3645</v>
      </c>
      <c r="B210" s="148" t="s">
        <v>3721</v>
      </c>
      <c r="C210" s="149" t="s">
        <v>3723</v>
      </c>
      <c r="D210" s="152" t="s">
        <v>3724</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3725</v>
      </c>
      <c r="B211" s="146" t="s">
        <v>20</v>
      </c>
      <c r="C211" s="144" t="s">
        <v>3726</v>
      </c>
      <c r="D211" s="150" t="s">
        <v>3727</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3725</v>
      </c>
      <c r="B212" s="147" t="s">
        <v>3728</v>
      </c>
      <c r="C212" s="145" t="s">
        <v>3729</v>
      </c>
      <c r="D212" s="151" t="s">
        <v>3730</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3725</v>
      </c>
      <c r="B213" s="148" t="s">
        <v>3728</v>
      </c>
      <c r="C213" s="149" t="s">
        <v>3731</v>
      </c>
      <c r="D213" s="152" t="s">
        <v>3732</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3725</v>
      </c>
      <c r="B214" s="148" t="s">
        <v>3728</v>
      </c>
      <c r="C214" s="149" t="s">
        <v>3733</v>
      </c>
      <c r="D214" s="152" t="s">
        <v>3734</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3725</v>
      </c>
      <c r="B215" s="148" t="s">
        <v>3728</v>
      </c>
      <c r="C215" s="149" t="s">
        <v>3735</v>
      </c>
      <c r="D215" s="152" t="s">
        <v>3736</v>
      </c>
      <c r="E215" s="155" t="s">
        <v>3737</v>
      </c>
      <c r="F215" s="158" t="s">
        <v>3201</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3725</v>
      </c>
      <c r="B216" s="148" t="s">
        <v>3728</v>
      </c>
      <c r="C216" s="149" t="s">
        <v>3738</v>
      </c>
      <c r="D216" s="152" t="s">
        <v>3739</v>
      </c>
      <c r="E216" s="155" t="s">
        <v>3740</v>
      </c>
      <c r="F216" s="158" t="s">
        <v>3197</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3725</v>
      </c>
      <c r="B217" s="147" t="s">
        <v>3686</v>
      </c>
      <c r="C217" s="145" t="s">
        <v>3741</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3725</v>
      </c>
      <c r="B218" s="148" t="s">
        <v>3686</v>
      </c>
      <c r="C218" s="149" t="s">
        <v>3742</v>
      </c>
      <c r="D218" s="152" t="s">
        <v>3743</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3725</v>
      </c>
      <c r="B219" s="148" t="s">
        <v>3686</v>
      </c>
      <c r="C219" s="149" t="s">
        <v>3744</v>
      </c>
      <c r="D219" s="152" t="s">
        <v>3745</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3725</v>
      </c>
      <c r="B220" s="147" t="s">
        <v>3746</v>
      </c>
      <c r="C220" s="145" t="s">
        <v>3747</v>
      </c>
      <c r="D220" s="151" t="s">
        <v>3748</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3725</v>
      </c>
      <c r="B221" s="148" t="s">
        <v>3746</v>
      </c>
      <c r="C221" s="149" t="s">
        <v>3749</v>
      </c>
      <c r="D221" s="152" t="s">
        <v>3750</v>
      </c>
      <c r="E221" s="155" t="s">
        <v>3751</v>
      </c>
      <c r="F221" s="158" t="s">
        <v>3197</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3725</v>
      </c>
      <c r="B222" s="148" t="s">
        <v>3746</v>
      </c>
      <c r="C222" s="149" t="s">
        <v>3752</v>
      </c>
      <c r="D222" s="152" t="s">
        <v>3753</v>
      </c>
      <c r="E222" s="155" t="s">
        <v>3754</v>
      </c>
      <c r="F222" s="158" t="s">
        <v>3197</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3725</v>
      </c>
      <c r="B223" s="148" t="s">
        <v>3746</v>
      </c>
      <c r="C223" s="149" t="s">
        <v>3755</v>
      </c>
      <c r="D223" s="152" t="s">
        <v>3756</v>
      </c>
      <c r="E223" s="155" t="s">
        <v>3757</v>
      </c>
      <c r="F223" s="158" t="s">
        <v>3197</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3725</v>
      </c>
      <c r="B224" s="148" t="s">
        <v>3746</v>
      </c>
      <c r="C224" s="149" t="s">
        <v>3758</v>
      </c>
      <c r="D224" s="152" t="s">
        <v>3759</v>
      </c>
      <c r="E224" s="155" t="s">
        <v>3760</v>
      </c>
      <c r="F224" s="158" t="s">
        <v>3197</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3725</v>
      </c>
      <c r="B225" s="148" t="s">
        <v>3746</v>
      </c>
      <c r="C225" s="149" t="s">
        <v>3761</v>
      </c>
      <c r="D225" s="152" t="s">
        <v>3762</v>
      </c>
      <c r="E225" s="155" t="s">
        <v>3763</v>
      </c>
      <c r="F225" s="158" t="s">
        <v>3197</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3725</v>
      </c>
      <c r="B226" s="165" t="s">
        <v>3746</v>
      </c>
      <c r="C226" s="166" t="s">
        <v>3764</v>
      </c>
      <c r="D226" s="167" t="s">
        <v>3765</v>
      </c>
      <c r="E226" s="168" t="s">
        <v>3766</v>
      </c>
      <c r="F226" s="169" t="s">
        <v>3197</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85" t="s">
        <v>1311</v>
      </c>
      <c r="B230" s="285"/>
      <c r="C230" s="285"/>
      <c r="D230" s="28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IFERROR(INDEX('Recommendations'!$G$2:$G$273, MATCH(H2,'Recommendations'!$B$2:$B$273,0))="Implemented", FALSE))</xm:f>
            <x14:dxf>
              <font>
                <color rgb="FF000000"/>
              </font>
              <fill>
                <patternFill>
                  <bgColor rgb="FF3C7D22"/>
                </patternFill>
              </fill>
            </x14:dxf>
          </x14:cfRule>
          <x14:cfRule type="expression" priority="2" id="{00000000-000E-0000-0700-000002000000}">
            <xm:f>AND(H2&lt;&gt;"", IFERROR(INDEX('Recommendations'!$G$2:$G$273, MATCH(H2,'Recommendations'!$B$2:$B$273,0))="Compensated", FALSE))</xm:f>
            <x14:dxf>
              <font>
                <color rgb="FF000000"/>
              </font>
              <fill>
                <patternFill>
                  <bgColor rgb="FFC6E0B4"/>
                </patternFill>
              </fill>
            </x14:dxf>
          </x14:cfRule>
          <x14:cfRule type="expression" priority="3" id="{00000000-000E-0000-0700-000003000000}">
            <xm:f>AND(H2&lt;&gt;"", IFERROR(INDEX('Recommendations'!$G$2:$G$273, MATCH(H2,'Recommendations'!$B$2:$B$273,0))="Testing", FALSE))</xm:f>
            <x14:dxf>
              <font>
                <color rgb="FF000000"/>
              </font>
              <fill>
                <patternFill>
                  <bgColor rgb="FFFFC000"/>
                </patternFill>
              </fill>
            </x14:dxf>
          </x14:cfRule>
          <x14:cfRule type="expression" priority="4" id="{00000000-000E-0000-0700-000004000000}">
            <xm:f>AND(H2&lt;&gt;"", IFERROR(INDEX('Recommendations'!$G$2:$G$273, MATCH(H2,'Recommendations'!$B$2:$B$273,0))="Failed", FALSE))</xm:f>
            <x14:dxf>
              <font>
                <color rgb="FF000000"/>
              </font>
              <fill>
                <patternFill>
                  <bgColor rgb="FFD82891"/>
                </patternFill>
              </fill>
            </x14:dxf>
          </x14:cfRule>
          <x14:cfRule type="expression" priority="5" id="{00000000-000E-0000-0700-000005000000}">
            <xm:f>AND(H2&lt;&gt;"", IFERROR(INDEX('Recommendations'!$G$2:$G$273, MATCH(H2,'Recommendations'!$B$2:$B$273,0))="Risk Accepted", FALSE))</xm:f>
            <x14:dxf>
              <font>
                <color rgb="FF000000"/>
              </font>
              <fill>
                <patternFill>
                  <bgColor rgb="FFD9D9D9"/>
                </patternFill>
              </fill>
            </x14:dxf>
          </x14:cfRule>
          <x14:cfRule type="expression" priority="6" id="{00000000-000E-0000-0700-000006000000}">
            <xm:f>AND(H2&lt;&gt;"", IFERROR(INDEX('Recommendations'!$G$2:$G$273, MATCH(H2,'Recommendations'!$B$2:$B$273,0))="N/A",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3184</v>
      </c>
      <c r="B1" s="204" t="s">
        <v>3767</v>
      </c>
      <c r="C1" s="204" t="s">
        <v>3768</v>
      </c>
      <c r="D1" s="204" t="s">
        <v>3769</v>
      </c>
      <c r="E1" s="204" t="s">
        <v>2493</v>
      </c>
      <c r="F1" s="204" t="s">
        <v>1552</v>
      </c>
      <c r="G1" s="204" t="s">
        <v>1553</v>
      </c>
      <c r="H1" s="204" t="s">
        <v>1554</v>
      </c>
      <c r="I1" s="204" t="s">
        <v>1555</v>
      </c>
      <c r="J1" s="204" t="s">
        <v>1556</v>
      </c>
      <c r="K1" s="204" t="s">
        <v>1557</v>
      </c>
      <c r="L1" s="204" t="s">
        <v>1558</v>
      </c>
      <c r="M1" s="204" t="s">
        <v>1559</v>
      </c>
      <c r="N1" s="204" t="s">
        <v>1560</v>
      </c>
      <c r="O1" s="204" t="s">
        <v>1561</v>
      </c>
      <c r="P1" s="204" t="s">
        <v>1562</v>
      </c>
      <c r="Q1" s="204" t="s">
        <v>1563</v>
      </c>
      <c r="R1" s="204" t="s">
        <v>1564</v>
      </c>
      <c r="S1" s="204" t="s">
        <v>1565</v>
      </c>
      <c r="T1" s="204" t="s">
        <v>1566</v>
      </c>
      <c r="U1" s="204" t="s">
        <v>1567</v>
      </c>
      <c r="V1" s="204" t="s">
        <v>1568</v>
      </c>
      <c r="W1" s="204" t="s">
        <v>1569</v>
      </c>
      <c r="X1" s="204" t="s">
        <v>1570</v>
      </c>
      <c r="Y1" s="204" t="s">
        <v>1571</v>
      </c>
      <c r="Z1" s="204" t="s">
        <v>1572</v>
      </c>
      <c r="AA1" s="204" t="s">
        <v>1573</v>
      </c>
      <c r="AB1" s="204" t="s">
        <v>1574</v>
      </c>
      <c r="AC1" s="204" t="s">
        <v>1575</v>
      </c>
      <c r="AD1" s="204" t="s">
        <v>1576</v>
      </c>
      <c r="AE1" s="204" t="s">
        <v>1577</v>
      </c>
      <c r="AF1" s="204" t="s">
        <v>1578</v>
      </c>
      <c r="AG1" s="204" t="s">
        <v>1579</v>
      </c>
      <c r="AH1" s="204" t="s">
        <v>1580</v>
      </c>
      <c r="AI1" s="204" t="s">
        <v>1581</v>
      </c>
      <c r="AJ1" s="204" t="s">
        <v>1582</v>
      </c>
      <c r="AK1" s="204" t="s">
        <v>1583</v>
      </c>
      <c r="AL1" s="204" t="s">
        <v>1584</v>
      </c>
      <c r="AM1" s="204" t="s">
        <v>1585</v>
      </c>
      <c r="AN1" s="204" t="s">
        <v>1586</v>
      </c>
      <c r="AO1" s="204" t="s">
        <v>1587</v>
      </c>
      <c r="AP1" s="204" t="s">
        <v>1588</v>
      </c>
      <c r="AQ1" s="204" t="s">
        <v>1589</v>
      </c>
      <c r="AR1" s="204" t="s">
        <v>1590</v>
      </c>
      <c r="AS1" s="204" t="s">
        <v>1591</v>
      </c>
      <c r="AT1" s="205" t="s">
        <v>1592</v>
      </c>
    </row>
    <row r="2" spans="1:46" ht="60" customHeight="1" outlineLevel="1" x14ac:dyDescent="0.35">
      <c r="A2" s="197" t="s">
        <v>1395</v>
      </c>
      <c r="B2" s="183" t="s">
        <v>3770</v>
      </c>
      <c r="C2" s="183"/>
      <c r="D2" s="186" t="s">
        <v>3771</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1395</v>
      </c>
      <c r="B3" s="184" t="s">
        <v>3770</v>
      </c>
      <c r="C3" s="185" t="s">
        <v>3772</v>
      </c>
      <c r="D3" s="187" t="s">
        <v>3773</v>
      </c>
      <c r="E3" s="187" t="s">
        <v>3774</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1395</v>
      </c>
      <c r="B4" s="184" t="s">
        <v>3770</v>
      </c>
      <c r="C4" s="185" t="s">
        <v>3775</v>
      </c>
      <c r="D4" s="187" t="s">
        <v>3776</v>
      </c>
      <c r="E4" s="187" t="s">
        <v>3777</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1395</v>
      </c>
      <c r="B5" s="184" t="s">
        <v>3770</v>
      </c>
      <c r="C5" s="185" t="s">
        <v>3778</v>
      </c>
      <c r="D5" s="187" t="s">
        <v>3779</v>
      </c>
      <c r="E5" s="187" t="s">
        <v>3780</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1395</v>
      </c>
      <c r="B6" s="184" t="s">
        <v>3770</v>
      </c>
      <c r="C6" s="185" t="s">
        <v>3781</v>
      </c>
      <c r="D6" s="187" t="s">
        <v>3782</v>
      </c>
      <c r="E6" s="187" t="s">
        <v>3783</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1395</v>
      </c>
      <c r="B7" s="184" t="s">
        <v>3770</v>
      </c>
      <c r="C7" s="185" t="s">
        <v>3784</v>
      </c>
      <c r="D7" s="187" t="s">
        <v>3785</v>
      </c>
      <c r="E7" s="187" t="s">
        <v>3786</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1395</v>
      </c>
      <c r="B8" s="184" t="s">
        <v>3770</v>
      </c>
      <c r="C8" s="185" t="s">
        <v>3787</v>
      </c>
      <c r="D8" s="187" t="s">
        <v>3788</v>
      </c>
      <c r="E8" s="187" t="s">
        <v>3789</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1395</v>
      </c>
      <c r="B9" s="184" t="s">
        <v>3770</v>
      </c>
      <c r="C9" s="185" t="s">
        <v>3790</v>
      </c>
      <c r="D9" s="187" t="s">
        <v>3791</v>
      </c>
      <c r="E9" s="187" t="s">
        <v>3792</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1395</v>
      </c>
      <c r="B10" s="184" t="s">
        <v>3770</v>
      </c>
      <c r="C10" s="185" t="s">
        <v>3793</v>
      </c>
      <c r="D10" s="187" t="s">
        <v>3794</v>
      </c>
      <c r="E10" s="187" t="s">
        <v>3795</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1395</v>
      </c>
      <c r="B11" s="184" t="s">
        <v>3770</v>
      </c>
      <c r="C11" s="185" t="s">
        <v>3796</v>
      </c>
      <c r="D11" s="187" t="s">
        <v>3797</v>
      </c>
      <c r="E11" s="187" t="s">
        <v>3798</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1395</v>
      </c>
      <c r="B12" s="184" t="s">
        <v>3770</v>
      </c>
      <c r="C12" s="185" t="s">
        <v>3799</v>
      </c>
      <c r="D12" s="187" t="s">
        <v>3800</v>
      </c>
      <c r="E12" s="187" t="s">
        <v>3801</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1395</v>
      </c>
      <c r="B13" s="184" t="s">
        <v>3770</v>
      </c>
      <c r="C13" s="185" t="s">
        <v>3802</v>
      </c>
      <c r="D13" s="187" t="s">
        <v>3803</v>
      </c>
      <c r="E13" s="187" t="s">
        <v>3804</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1395</v>
      </c>
      <c r="B14" s="184" t="s">
        <v>3770</v>
      </c>
      <c r="C14" s="185" t="s">
        <v>3805</v>
      </c>
      <c r="D14" s="187" t="s">
        <v>3806</v>
      </c>
      <c r="E14" s="187" t="s">
        <v>3807</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1395</v>
      </c>
      <c r="B15" s="184" t="s">
        <v>3770</v>
      </c>
      <c r="C15" s="185" t="s">
        <v>3808</v>
      </c>
      <c r="D15" s="187" t="s">
        <v>3809</v>
      </c>
      <c r="E15" s="187" t="s">
        <v>3810</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1395</v>
      </c>
      <c r="B16" s="184" t="s">
        <v>3770</v>
      </c>
      <c r="C16" s="185" t="s">
        <v>3811</v>
      </c>
      <c r="D16" s="187" t="s">
        <v>3812</v>
      </c>
      <c r="E16" s="187" t="s">
        <v>3813</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1395</v>
      </c>
      <c r="B17" s="184" t="s">
        <v>3770</v>
      </c>
      <c r="C17" s="185" t="s">
        <v>3814</v>
      </c>
      <c r="D17" s="187" t="s">
        <v>3815</v>
      </c>
      <c r="E17" s="187" t="s">
        <v>3816</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1395</v>
      </c>
      <c r="B18" s="184" t="s">
        <v>3770</v>
      </c>
      <c r="C18" s="185" t="s">
        <v>3817</v>
      </c>
      <c r="D18" s="187" t="s">
        <v>3818</v>
      </c>
      <c r="E18" s="187" t="s">
        <v>3819</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1395</v>
      </c>
      <c r="B19" s="183" t="s">
        <v>3820</v>
      </c>
      <c r="C19" s="183"/>
      <c r="D19" s="186" t="s">
        <v>3821</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1395</v>
      </c>
      <c r="B20" s="184" t="s">
        <v>3820</v>
      </c>
      <c r="C20" s="185" t="s">
        <v>3822</v>
      </c>
      <c r="D20" s="187" t="s">
        <v>3823</v>
      </c>
      <c r="E20" s="187" t="s">
        <v>3824</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1395</v>
      </c>
      <c r="B21" s="184" t="s">
        <v>3820</v>
      </c>
      <c r="C21" s="185" t="s">
        <v>3825</v>
      </c>
      <c r="D21" s="187" t="s">
        <v>3826</v>
      </c>
      <c r="E21" s="187" t="s">
        <v>3827</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1395</v>
      </c>
      <c r="B22" s="184" t="s">
        <v>3820</v>
      </c>
      <c r="C22" s="185" t="s">
        <v>3828</v>
      </c>
      <c r="D22" s="187" t="s">
        <v>3829</v>
      </c>
      <c r="E22" s="187" t="s">
        <v>3830</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1395</v>
      </c>
      <c r="B23" s="184" t="s">
        <v>3820</v>
      </c>
      <c r="C23" s="185" t="s">
        <v>3831</v>
      </c>
      <c r="D23" s="187" t="s">
        <v>3832</v>
      </c>
      <c r="E23" s="187" t="s">
        <v>3833</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1395</v>
      </c>
      <c r="B24" s="184" t="s">
        <v>3820</v>
      </c>
      <c r="C24" s="185" t="s">
        <v>3834</v>
      </c>
      <c r="D24" s="187" t="s">
        <v>3835</v>
      </c>
      <c r="E24" s="187" t="s">
        <v>3836</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1395</v>
      </c>
      <c r="B25" s="184" t="s">
        <v>3820</v>
      </c>
      <c r="C25" s="185" t="s">
        <v>3837</v>
      </c>
      <c r="D25" s="187" t="s">
        <v>3838</v>
      </c>
      <c r="E25" s="187" t="s">
        <v>3839</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1395</v>
      </c>
      <c r="B26" s="184" t="s">
        <v>3820</v>
      </c>
      <c r="C26" s="185" t="s">
        <v>3840</v>
      </c>
      <c r="D26" s="187" t="s">
        <v>3841</v>
      </c>
      <c r="E26" s="187" t="s">
        <v>3842</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1395</v>
      </c>
      <c r="B27" s="184" t="s">
        <v>3820</v>
      </c>
      <c r="C27" s="185" t="s">
        <v>3843</v>
      </c>
      <c r="D27" s="187" t="s">
        <v>3844</v>
      </c>
      <c r="E27" s="187" t="s">
        <v>3845</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1395</v>
      </c>
      <c r="B28" s="184" t="s">
        <v>3820</v>
      </c>
      <c r="C28" s="185" t="s">
        <v>3846</v>
      </c>
      <c r="D28" s="187" t="s">
        <v>3847</v>
      </c>
      <c r="E28" s="187" t="s">
        <v>3848</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1395</v>
      </c>
      <c r="B29" s="184" t="s">
        <v>3820</v>
      </c>
      <c r="C29" s="185" t="s">
        <v>3849</v>
      </c>
      <c r="D29" s="187" t="s">
        <v>3850</v>
      </c>
      <c r="E29" s="187" t="s">
        <v>3851</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1395</v>
      </c>
      <c r="B30" s="184" t="s">
        <v>3820</v>
      </c>
      <c r="C30" s="185" t="s">
        <v>3852</v>
      </c>
      <c r="D30" s="187" t="s">
        <v>3853</v>
      </c>
      <c r="E30" s="187" t="s">
        <v>3854</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1395</v>
      </c>
      <c r="B31" s="184" t="s">
        <v>3820</v>
      </c>
      <c r="C31" s="185" t="s">
        <v>3855</v>
      </c>
      <c r="D31" s="187" t="s">
        <v>3856</v>
      </c>
      <c r="E31" s="187" t="s">
        <v>3857</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3858</v>
      </c>
      <c r="B32" s="183"/>
      <c r="C32" s="183"/>
      <c r="D32" s="186" t="s">
        <v>3859</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3858</v>
      </c>
      <c r="B33" s="184"/>
      <c r="C33" s="185" t="s">
        <v>3860</v>
      </c>
      <c r="D33" s="187" t="s">
        <v>3861</v>
      </c>
      <c r="E33" s="187" t="s">
        <v>3862</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3858</v>
      </c>
      <c r="B34" s="184"/>
      <c r="C34" s="185" t="s">
        <v>3863</v>
      </c>
      <c r="D34" s="187" t="s">
        <v>3864</v>
      </c>
      <c r="E34" s="187" t="s">
        <v>3865</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3858</v>
      </c>
      <c r="B35" s="184"/>
      <c r="C35" s="185" t="s">
        <v>3866</v>
      </c>
      <c r="D35" s="187" t="s">
        <v>3867</v>
      </c>
      <c r="E35" s="187" t="s">
        <v>3868</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3858</v>
      </c>
      <c r="B36" s="183" t="s">
        <v>3869</v>
      </c>
      <c r="C36" s="183"/>
      <c r="D36" s="186" t="s">
        <v>3870</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3858</v>
      </c>
      <c r="B37" s="184" t="s">
        <v>3869</v>
      </c>
      <c r="C37" s="185" t="s">
        <v>3871</v>
      </c>
      <c r="D37" s="187" t="s">
        <v>3872</v>
      </c>
      <c r="E37" s="187" t="s">
        <v>3873</v>
      </c>
      <c r="F37" s="189">
        <f>IF(COUNTIF(G37:AT37,"&lt;&gt;")=0,"",SUMPRODUCT(((Recommendations[ImplStatus]="Implemented")+(Recommendations[ImplStatus]="Compensated"))*ISNUMBER(MATCH(Recommendations[Id],G37:AT37,0)))/COUNTIF(G37:AT37,"&lt;&gt;"))</f>
        <v>0</v>
      </c>
      <c r="G37" s="191" t="s">
        <v>587</v>
      </c>
      <c r="H37" s="191" t="s">
        <v>1127</v>
      </c>
      <c r="I37" s="191" t="s">
        <v>1134</v>
      </c>
      <c r="J37" s="191" t="s">
        <v>1150</v>
      </c>
      <c r="K37" s="191" t="s">
        <v>1157</v>
      </c>
      <c r="L37" s="191" t="s">
        <v>1169</v>
      </c>
      <c r="M37" s="191" t="s">
        <v>1174</v>
      </c>
      <c r="N37" s="191" t="s">
        <v>1240</v>
      </c>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3858</v>
      </c>
      <c r="B38" s="184" t="s">
        <v>3869</v>
      </c>
      <c r="C38" s="185" t="s">
        <v>3874</v>
      </c>
      <c r="D38" s="187" t="s">
        <v>3875</v>
      </c>
      <c r="E38" s="187" t="s">
        <v>3876</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3858</v>
      </c>
      <c r="B39" s="184" t="s">
        <v>3869</v>
      </c>
      <c r="C39" s="185" t="s">
        <v>3877</v>
      </c>
      <c r="D39" s="187" t="s">
        <v>3878</v>
      </c>
      <c r="E39" s="187" t="s">
        <v>3879</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3858</v>
      </c>
      <c r="B40" s="184" t="s">
        <v>3869</v>
      </c>
      <c r="C40" s="185" t="s">
        <v>3880</v>
      </c>
      <c r="D40" s="187" t="s">
        <v>3881</v>
      </c>
      <c r="E40" s="187" t="s">
        <v>3882</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3858</v>
      </c>
      <c r="B41" s="184" t="s">
        <v>3869</v>
      </c>
      <c r="C41" s="185" t="s">
        <v>3883</v>
      </c>
      <c r="D41" s="187" t="s">
        <v>3884</v>
      </c>
      <c r="E41" s="187" t="s">
        <v>3885</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3858</v>
      </c>
      <c r="B42" s="184" t="s">
        <v>3869</v>
      </c>
      <c r="C42" s="185" t="s">
        <v>3886</v>
      </c>
      <c r="D42" s="187" t="s">
        <v>3887</v>
      </c>
      <c r="E42" s="187" t="s">
        <v>3888</v>
      </c>
      <c r="F42" s="189">
        <f>IF(COUNTIF(G42:AT42,"&lt;&gt;")=0,"",SUMPRODUCT(((Recommendations[ImplStatus]="Implemented")+(Recommendations[ImplStatus]="Compensated"))*ISNUMBER(MATCH(Recommendations[Id],G42:AT42,0)))/COUNTIF(G42:AT42,"&lt;&gt;"))</f>
        <v>0</v>
      </c>
      <c r="G42" s="191" t="s">
        <v>424</v>
      </c>
      <c r="H42" s="191" t="s">
        <v>430</v>
      </c>
      <c r="I42" s="191" t="s">
        <v>548</v>
      </c>
      <c r="J42" s="191" t="s">
        <v>553</v>
      </c>
      <c r="K42" s="191" t="s">
        <v>558</v>
      </c>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3858</v>
      </c>
      <c r="B43" s="184" t="s">
        <v>3869</v>
      </c>
      <c r="C43" s="185" t="s">
        <v>3889</v>
      </c>
      <c r="D43" s="187" t="s">
        <v>3890</v>
      </c>
      <c r="E43" s="187" t="s">
        <v>3891</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3858</v>
      </c>
      <c r="B44" s="184" t="s">
        <v>3869</v>
      </c>
      <c r="C44" s="185" t="s">
        <v>3892</v>
      </c>
      <c r="D44" s="187" t="s">
        <v>3893</v>
      </c>
      <c r="E44" s="187" t="s">
        <v>3894</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3858</v>
      </c>
      <c r="B45" s="184" t="s">
        <v>3869</v>
      </c>
      <c r="C45" s="185" t="s">
        <v>3895</v>
      </c>
      <c r="D45" s="187" t="s">
        <v>3896</v>
      </c>
      <c r="E45" s="187" t="s">
        <v>3897</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3858</v>
      </c>
      <c r="B46" s="184" t="s">
        <v>3869</v>
      </c>
      <c r="C46" s="185" t="s">
        <v>3898</v>
      </c>
      <c r="D46" s="187" t="s">
        <v>3899</v>
      </c>
      <c r="E46" s="187" t="s">
        <v>3900</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3858</v>
      </c>
      <c r="B47" s="184" t="s">
        <v>3869</v>
      </c>
      <c r="C47" s="185" t="s">
        <v>3901</v>
      </c>
      <c r="D47" s="187" t="s">
        <v>3902</v>
      </c>
      <c r="E47" s="187" t="s">
        <v>3903</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3858</v>
      </c>
      <c r="B48" s="184" t="s">
        <v>3869</v>
      </c>
      <c r="C48" s="185" t="s">
        <v>3904</v>
      </c>
      <c r="D48" s="187" t="s">
        <v>3905</v>
      </c>
      <c r="E48" s="187" t="s">
        <v>3906</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3858</v>
      </c>
      <c r="B49" s="184" t="s">
        <v>3869</v>
      </c>
      <c r="C49" s="185" t="s">
        <v>3907</v>
      </c>
      <c r="D49" s="187" t="s">
        <v>3908</v>
      </c>
      <c r="E49" s="187" t="s">
        <v>3909</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3858</v>
      </c>
      <c r="B50" s="184" t="s">
        <v>3869</v>
      </c>
      <c r="C50" s="185" t="s">
        <v>3910</v>
      </c>
      <c r="D50" s="187" t="s">
        <v>3911</v>
      </c>
      <c r="E50" s="187" t="s">
        <v>3912</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3858</v>
      </c>
      <c r="B51" s="183" t="s">
        <v>3913</v>
      </c>
      <c r="C51" s="183"/>
      <c r="D51" s="186" t="s">
        <v>3914</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3858</v>
      </c>
      <c r="B52" s="184" t="s">
        <v>3913</v>
      </c>
      <c r="C52" s="185" t="s">
        <v>3915</v>
      </c>
      <c r="D52" s="187" t="s">
        <v>3916</v>
      </c>
      <c r="E52" s="187" t="s">
        <v>3917</v>
      </c>
      <c r="F52" s="189">
        <f>IF(COUNTIF(G52:AT52,"&lt;&gt;")=0,"",SUMPRODUCT(((Recommendations[ImplStatus]="Implemented")+(Recommendations[ImplStatus]="Compensated"))*ISNUMBER(MATCH(Recommendations[Id],G52:AT52,0)))/COUNTIF(G52:AT52,"&lt;&gt;"))</f>
        <v>0</v>
      </c>
      <c r="G52" s="191" t="s">
        <v>375</v>
      </c>
      <c r="H52" s="191" t="s">
        <v>378</v>
      </c>
      <c r="I52" s="191" t="s">
        <v>381</v>
      </c>
      <c r="J52" s="191" t="s">
        <v>385</v>
      </c>
      <c r="K52" s="191" t="s">
        <v>388</v>
      </c>
      <c r="L52" s="191" t="s">
        <v>391</v>
      </c>
      <c r="M52" s="191" t="s">
        <v>395</v>
      </c>
      <c r="N52" s="191" t="s">
        <v>398</v>
      </c>
      <c r="O52" s="191" t="s">
        <v>401</v>
      </c>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3858</v>
      </c>
      <c r="B53" s="184" t="s">
        <v>3913</v>
      </c>
      <c r="C53" s="185" t="s">
        <v>3918</v>
      </c>
      <c r="D53" s="187" t="s">
        <v>3919</v>
      </c>
      <c r="E53" s="187" t="s">
        <v>3920</v>
      </c>
      <c r="F53" s="189" t="str">
        <f>IF(COUNTIF(G53:AT53,"&lt;&gt;")=0,"",SUMPRODUCT(((Recommendations[ImplStatus]="Implemented")+(Recommendations[ImplStatus]="Compensated"))*ISNUMBER(MATCH(Recommendations[Id],G53:AT53,0)))/COUNTIF(G53:AT53,"&lt;&gt;"))</f>
        <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3858</v>
      </c>
      <c r="B54" s="184" t="s">
        <v>3913</v>
      </c>
      <c r="C54" s="185" t="s">
        <v>3921</v>
      </c>
      <c r="D54" s="187" t="s">
        <v>3922</v>
      </c>
      <c r="E54" s="187" t="s">
        <v>3923</v>
      </c>
      <c r="F54" s="189">
        <f>IF(COUNTIF(G54:AT54,"&lt;&gt;")=0,"",SUMPRODUCT(((Recommendations[ImplStatus]="Implemented")+(Recommendations[ImplStatus]="Compensated"))*ISNUMBER(MATCH(Recommendations[Id],G54:AT54,0)))/COUNTIF(G54:AT54,"&lt;&gt;"))</f>
        <v>0</v>
      </c>
      <c r="G54" s="191" t="s">
        <v>1251</v>
      </c>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3858</v>
      </c>
      <c r="B55" s="184" t="s">
        <v>3913</v>
      </c>
      <c r="C55" s="185" t="s">
        <v>3924</v>
      </c>
      <c r="D55" s="187" t="s">
        <v>3925</v>
      </c>
      <c r="E55" s="187" t="s">
        <v>3926</v>
      </c>
      <c r="F55" s="189">
        <f>IF(COUNTIF(G55:AT55,"&lt;&gt;")=0,"",SUMPRODUCT(((Recommendations[ImplStatus]="Implemented")+(Recommendations[ImplStatus]="Compensated"))*ISNUMBER(MATCH(Recommendations[Id],G55:AT55,0)))/COUNTIF(G55:AT55,"&lt;&gt;"))</f>
        <v>0</v>
      </c>
      <c r="G55" s="191" t="s">
        <v>1221</v>
      </c>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3858</v>
      </c>
      <c r="B56" s="184" t="s">
        <v>3913</v>
      </c>
      <c r="C56" s="185" t="s">
        <v>3927</v>
      </c>
      <c r="D56" s="187" t="s">
        <v>3928</v>
      </c>
      <c r="E56" s="187" t="s">
        <v>3929</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3858</v>
      </c>
      <c r="B57" s="184" t="s">
        <v>3913</v>
      </c>
      <c r="C57" s="185" t="s">
        <v>3930</v>
      </c>
      <c r="D57" s="187" t="s">
        <v>3931</v>
      </c>
      <c r="E57" s="187" t="s">
        <v>3932</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3858</v>
      </c>
      <c r="B58" s="184" t="s">
        <v>3913</v>
      </c>
      <c r="C58" s="185" t="s">
        <v>3933</v>
      </c>
      <c r="D58" s="187" t="s">
        <v>3934</v>
      </c>
      <c r="E58" s="187" t="s">
        <v>3935</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3858</v>
      </c>
      <c r="B59" s="184" t="s">
        <v>3913</v>
      </c>
      <c r="C59" s="185" t="s">
        <v>3936</v>
      </c>
      <c r="D59" s="187" t="s">
        <v>3937</v>
      </c>
      <c r="E59" s="187" t="s">
        <v>3938</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3858</v>
      </c>
      <c r="B60" s="184" t="s">
        <v>3939</v>
      </c>
      <c r="C60" s="185" t="s">
        <v>3940</v>
      </c>
      <c r="D60" s="187" t="s">
        <v>3941</v>
      </c>
      <c r="E60" s="187" t="s">
        <v>3942</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3858</v>
      </c>
      <c r="B61" s="184" t="s">
        <v>3939</v>
      </c>
      <c r="C61" s="185" t="s">
        <v>3943</v>
      </c>
      <c r="D61" s="187" t="s">
        <v>3944</v>
      </c>
      <c r="E61" s="187" t="s">
        <v>3945</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3858</v>
      </c>
      <c r="B62" s="183" t="s">
        <v>3946</v>
      </c>
      <c r="C62" s="183"/>
      <c r="D62" s="186" t="s">
        <v>3947</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3858</v>
      </c>
      <c r="B63" s="184" t="s">
        <v>3946</v>
      </c>
      <c r="C63" s="185" t="s">
        <v>3948</v>
      </c>
      <c r="D63" s="187" t="s">
        <v>3949</v>
      </c>
      <c r="E63" s="187" t="s">
        <v>3950</v>
      </c>
      <c r="F63" s="189">
        <f>IF(COUNTIF(G63:AT63,"&lt;&gt;")=0,"",SUMPRODUCT(((Recommendations[ImplStatus]="Implemented")+(Recommendations[ImplStatus]="Compensated"))*ISNUMBER(MATCH(Recommendations[Id],G63:AT63,0)))/COUNTIF(G63:AT63,"&lt;&gt;"))</f>
        <v>0</v>
      </c>
      <c r="G63" s="191" t="s">
        <v>15</v>
      </c>
      <c r="H63" s="191" t="s">
        <v>24</v>
      </c>
      <c r="I63" s="191" t="s">
        <v>28</v>
      </c>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3858</v>
      </c>
      <c r="B64" s="184" t="s">
        <v>3946</v>
      </c>
      <c r="C64" s="185" t="s">
        <v>3951</v>
      </c>
      <c r="D64" s="187" t="s">
        <v>3952</v>
      </c>
      <c r="E64" s="187" t="s">
        <v>3953</v>
      </c>
      <c r="F64" s="189">
        <f>IF(COUNTIF(G64:AT64,"&lt;&gt;")=0,"",SUMPRODUCT(((Recommendations[ImplStatus]="Implemented")+(Recommendations[ImplStatus]="Compensated"))*ISNUMBER(MATCH(Recommendations[Id],G64:AT64,0)))/COUNTIF(G64:AT64,"&lt;&gt;"))</f>
        <v>0</v>
      </c>
      <c r="G64" s="191" t="s">
        <v>33</v>
      </c>
      <c r="H64" s="191" t="s">
        <v>38</v>
      </c>
      <c r="I64" s="191" t="s">
        <v>42</v>
      </c>
      <c r="J64" s="191" t="s">
        <v>46</v>
      </c>
      <c r="K64" s="191" t="s">
        <v>417</v>
      </c>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3858</v>
      </c>
      <c r="B65" s="184" t="s">
        <v>3946</v>
      </c>
      <c r="C65" s="185" t="s">
        <v>3954</v>
      </c>
      <c r="D65" s="187" t="s">
        <v>3955</v>
      </c>
      <c r="E65" s="187" t="s">
        <v>3956</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3858</v>
      </c>
      <c r="B66" s="184" t="s">
        <v>3946</v>
      </c>
      <c r="C66" s="185" t="s">
        <v>3957</v>
      </c>
      <c r="D66" s="187" t="s">
        <v>3958</v>
      </c>
      <c r="E66" s="187" t="s">
        <v>3959</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3858</v>
      </c>
      <c r="B67" s="184" t="s">
        <v>3946</v>
      </c>
      <c r="C67" s="185" t="s">
        <v>3960</v>
      </c>
      <c r="D67" s="187" t="s">
        <v>3961</v>
      </c>
      <c r="E67" s="187" t="s">
        <v>3962</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3858</v>
      </c>
      <c r="B68" s="184" t="s">
        <v>3946</v>
      </c>
      <c r="C68" s="185" t="s">
        <v>3963</v>
      </c>
      <c r="D68" s="187" t="s">
        <v>3964</v>
      </c>
      <c r="E68" s="187" t="s">
        <v>3965</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3858</v>
      </c>
      <c r="B69" s="184" t="s">
        <v>3946</v>
      </c>
      <c r="C69" s="185" t="s">
        <v>3966</v>
      </c>
      <c r="D69" s="187" t="s">
        <v>3967</v>
      </c>
      <c r="E69" s="187" t="s">
        <v>3968</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3858</v>
      </c>
      <c r="B70" s="184" t="s">
        <v>3946</v>
      </c>
      <c r="C70" s="185" t="s">
        <v>3969</v>
      </c>
      <c r="D70" s="187" t="s">
        <v>3970</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3858</v>
      </c>
      <c r="B71" s="184" t="s">
        <v>3946</v>
      </c>
      <c r="C71" s="185" t="s">
        <v>3971</v>
      </c>
      <c r="D71" s="187" t="s">
        <v>3972</v>
      </c>
      <c r="E71" s="187" t="s">
        <v>3973</v>
      </c>
      <c r="F71" s="189">
        <f>IF(COUNTIF(G71:AT71,"&lt;&gt;")=0,"",SUMPRODUCT(((Recommendations[ImplStatus]="Implemented")+(Recommendations[ImplStatus]="Compensated"))*ISNUMBER(MATCH(Recommendations[Id],G71:AT71,0)))/COUNTIF(G71:AT71,"&lt;&gt;"))</f>
        <v>0</v>
      </c>
      <c r="G71" s="191" t="s">
        <v>91</v>
      </c>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3858</v>
      </c>
      <c r="B72" s="184" t="s">
        <v>3946</v>
      </c>
      <c r="C72" s="185" t="s">
        <v>3974</v>
      </c>
      <c r="D72" s="187" t="s">
        <v>3975</v>
      </c>
      <c r="E72" s="187" t="s">
        <v>3976</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3858</v>
      </c>
      <c r="B73" s="184" t="s">
        <v>3946</v>
      </c>
      <c r="C73" s="185" t="s">
        <v>3977</v>
      </c>
      <c r="D73" s="187" t="s">
        <v>3978</v>
      </c>
      <c r="E73" s="187" t="s">
        <v>3979</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3858</v>
      </c>
      <c r="B74" s="184" t="s">
        <v>3946</v>
      </c>
      <c r="C74" s="185" t="s">
        <v>3980</v>
      </c>
      <c r="D74" s="187" t="s">
        <v>3981</v>
      </c>
      <c r="E74" s="187" t="s">
        <v>3982</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3858</v>
      </c>
      <c r="B75" s="184" t="s">
        <v>3946</v>
      </c>
      <c r="C75" s="185" t="s">
        <v>3983</v>
      </c>
      <c r="D75" s="187" t="s">
        <v>3984</v>
      </c>
      <c r="E75" s="187" t="s">
        <v>3985</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3858</v>
      </c>
      <c r="B76" s="184" t="s">
        <v>3946</v>
      </c>
      <c r="C76" s="185" t="s">
        <v>3986</v>
      </c>
      <c r="D76" s="187" t="s">
        <v>3987</v>
      </c>
      <c r="E76" s="187" t="s">
        <v>3988</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3858</v>
      </c>
      <c r="B77" s="184" t="s">
        <v>3946</v>
      </c>
      <c r="C77" s="185" t="s">
        <v>3989</v>
      </c>
      <c r="D77" s="187" t="s">
        <v>3990</v>
      </c>
      <c r="E77" s="187" t="s">
        <v>3991</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3858</v>
      </c>
      <c r="B78" s="184" t="s">
        <v>3946</v>
      </c>
      <c r="C78" s="185" t="s">
        <v>3992</v>
      </c>
      <c r="D78" s="187" t="s">
        <v>3993</v>
      </c>
      <c r="E78" s="187" t="s">
        <v>3994</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3858</v>
      </c>
      <c r="B79" s="183" t="s">
        <v>3946</v>
      </c>
      <c r="C79" s="183"/>
      <c r="D79" s="186" t="s">
        <v>3995</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3996</v>
      </c>
      <c r="B80" s="184"/>
      <c r="C80" s="185" t="s">
        <v>3997</v>
      </c>
      <c r="D80" s="187" t="s">
        <v>3998</v>
      </c>
      <c r="E80" s="187" t="s">
        <v>3999</v>
      </c>
      <c r="F80" s="189" t="str">
        <f>IF(COUNTIF(G80:AT80,"&lt;&gt;")=0,"",SUMPRODUCT(((Recommendations[ImplStatus]="Implemented")+(Recommendations[ImplStatus]="Compensated"))*ISNUMBER(MATCH(Recommendations[Id],G80:AT80,0)))/COUNTIF(G80:AT80,"&lt;&gt;"))</f>
        <v/>
      </c>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3996</v>
      </c>
      <c r="B81" s="184"/>
      <c r="C81" s="185" t="s">
        <v>4000</v>
      </c>
      <c r="D81" s="187" t="s">
        <v>4001</v>
      </c>
      <c r="E81" s="187" t="s">
        <v>4002</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3996</v>
      </c>
      <c r="B82" s="184"/>
      <c r="C82" s="185" t="s">
        <v>4003</v>
      </c>
      <c r="D82" s="187" t="s">
        <v>4004</v>
      </c>
      <c r="E82" s="187" t="s">
        <v>4005</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3996</v>
      </c>
      <c r="B83" s="184"/>
      <c r="C83" s="185" t="s">
        <v>4006</v>
      </c>
      <c r="D83" s="187" t="s">
        <v>4007</v>
      </c>
      <c r="E83" s="187" t="s">
        <v>4008</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3996</v>
      </c>
      <c r="B84" s="183"/>
      <c r="C84" s="183"/>
      <c r="D84" s="186" t="s">
        <v>4009</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4010</v>
      </c>
      <c r="B85" s="184"/>
      <c r="C85" s="185" t="s">
        <v>4011</v>
      </c>
      <c r="D85" s="187" t="s">
        <v>4012</v>
      </c>
      <c r="E85" s="187" t="s">
        <v>4013</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4010</v>
      </c>
      <c r="B86" s="184"/>
      <c r="C86" s="185" t="s">
        <v>4014</v>
      </c>
      <c r="D86" s="187" t="s">
        <v>4015</v>
      </c>
      <c r="E86" s="187" t="s">
        <v>4016</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4010</v>
      </c>
      <c r="B87" s="184"/>
      <c r="C87" s="185" t="s">
        <v>4017</v>
      </c>
      <c r="D87" s="187" t="s">
        <v>4018</v>
      </c>
      <c r="E87" s="187" t="s">
        <v>4019</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4010</v>
      </c>
      <c r="B88" s="184"/>
      <c r="C88" s="185" t="s">
        <v>4020</v>
      </c>
      <c r="D88" s="187" t="s">
        <v>4021</v>
      </c>
      <c r="E88" s="187" t="s">
        <v>4022</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4010</v>
      </c>
      <c r="B89" s="184"/>
      <c r="C89" s="185" t="s">
        <v>4023</v>
      </c>
      <c r="D89" s="187" t="s">
        <v>4024</v>
      </c>
      <c r="E89" s="187" t="s">
        <v>4025</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4010</v>
      </c>
      <c r="B90" s="183" t="s">
        <v>4026</v>
      </c>
      <c r="C90" s="183"/>
      <c r="D90" s="186" t="s">
        <v>4027</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4010</v>
      </c>
      <c r="B91" s="184" t="s">
        <v>4026</v>
      </c>
      <c r="C91" s="185" t="s">
        <v>4028</v>
      </c>
      <c r="D91" s="187" t="s">
        <v>4029</v>
      </c>
      <c r="E91" s="187" t="s">
        <v>4030</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4010</v>
      </c>
      <c r="B92" s="184" t="s">
        <v>4026</v>
      </c>
      <c r="C92" s="185" t="s">
        <v>4031</v>
      </c>
      <c r="D92" s="187" t="s">
        <v>4032</v>
      </c>
      <c r="E92" s="187" t="s">
        <v>4033</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4026</v>
      </c>
      <c r="C93" s="185" t="s">
        <v>4034</v>
      </c>
      <c r="D93" s="187" t="s">
        <v>4035</v>
      </c>
      <c r="E93" s="187" t="s">
        <v>4036</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4026</v>
      </c>
      <c r="C94" s="185" t="s">
        <v>4037</v>
      </c>
      <c r="D94" s="187" t="s">
        <v>4038</v>
      </c>
      <c r="E94" s="187" t="s">
        <v>4039</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4026</v>
      </c>
      <c r="C95" s="185" t="s">
        <v>4040</v>
      </c>
      <c r="D95" s="187" t="s">
        <v>4041</v>
      </c>
      <c r="E95" s="187" t="s">
        <v>4042</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4026</v>
      </c>
      <c r="C96" s="185" t="s">
        <v>4043</v>
      </c>
      <c r="D96" s="187" t="s">
        <v>4044</v>
      </c>
      <c r="E96" s="187" t="s">
        <v>4045</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4026</v>
      </c>
      <c r="C97" s="185" t="s">
        <v>4046</v>
      </c>
      <c r="D97" s="187" t="s">
        <v>4047</v>
      </c>
      <c r="E97" s="187" t="s">
        <v>4048</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4026</v>
      </c>
      <c r="C98" s="185" t="s">
        <v>4049</v>
      </c>
      <c r="D98" s="187" t="s">
        <v>4050</v>
      </c>
      <c r="E98" s="187" t="s">
        <v>4051</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4052</v>
      </c>
      <c r="C99" s="183"/>
      <c r="D99" s="186" t="s">
        <v>4053</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4052</v>
      </c>
      <c r="C100" s="185" t="s">
        <v>4054</v>
      </c>
      <c r="D100" s="187" t="s">
        <v>4055</v>
      </c>
      <c r="E100" s="187" t="s">
        <v>4056</v>
      </c>
      <c r="F100" s="189">
        <f>IF(COUNTIF(G100:AT100,"&lt;&gt;")=0,"",SUMPRODUCT(((Recommendations[ImplStatus]="Implemented")+(Recommendations[ImplStatus]="Compensated"))*ISNUMBER(MATCH(Recommendations[Id],G100:AT100,0)))/COUNTIF(G100:AT100,"&lt;&gt;"))</f>
        <v>0</v>
      </c>
      <c r="G100" s="191" t="s">
        <v>322</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4052</v>
      </c>
      <c r="C101" s="185" t="s">
        <v>4057</v>
      </c>
      <c r="D101" s="187" t="s">
        <v>4058</v>
      </c>
      <c r="E101" s="187" t="s">
        <v>4059</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4052</v>
      </c>
      <c r="C102" s="185" t="s">
        <v>4060</v>
      </c>
      <c r="D102" s="187" t="s">
        <v>4061</v>
      </c>
      <c r="E102" s="187" t="s">
        <v>4062</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4052</v>
      </c>
      <c r="C103" s="185" t="s">
        <v>4063</v>
      </c>
      <c r="D103" s="187" t="s">
        <v>4064</v>
      </c>
      <c r="E103" s="187" t="s">
        <v>4065</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4052</v>
      </c>
      <c r="C104" s="193" t="s">
        <v>4066</v>
      </c>
      <c r="D104" s="194" t="s">
        <v>4067</v>
      </c>
      <c r="E104" s="194" t="s">
        <v>4068</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85" t="s">
        <v>1311</v>
      </c>
      <c r="B108" s="285"/>
      <c r="C108" s="285"/>
      <c r="D108" s="28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IFERROR(INDEX('Recommendations'!$G$2:$G$273, MATCH(G2,'Recommendations'!$B$2:$B$273,0))="Implemented", FALSE))</xm:f>
            <x14:dxf>
              <font>
                <color rgb="FF000000"/>
              </font>
              <fill>
                <patternFill>
                  <bgColor rgb="FF3C7D22"/>
                </patternFill>
              </fill>
            </x14:dxf>
          </x14:cfRule>
          <x14:cfRule type="expression" priority="2" id="{00000000-000E-0000-0800-000002000000}">
            <xm:f>AND(G2&lt;&gt;"", IFERROR(INDEX('Recommendations'!$G$2:$G$273, MATCH(G2,'Recommendations'!$B$2:$B$273,0))="Compensated", FALSE))</xm:f>
            <x14:dxf>
              <font>
                <color rgb="FF000000"/>
              </font>
              <fill>
                <patternFill>
                  <bgColor rgb="FFC6E0B4"/>
                </patternFill>
              </fill>
            </x14:dxf>
          </x14:cfRule>
          <x14:cfRule type="expression" priority="3" id="{00000000-000E-0000-0800-000003000000}">
            <xm:f>AND(G2&lt;&gt;"", IFERROR(INDEX('Recommendations'!$G$2:$G$273, MATCH(G2,'Recommendations'!$B$2:$B$273,0))="Testing", FALSE))</xm:f>
            <x14:dxf>
              <font>
                <color rgb="FF000000"/>
              </font>
              <fill>
                <patternFill>
                  <bgColor rgb="FFFFC000"/>
                </patternFill>
              </fill>
            </x14:dxf>
          </x14:cfRule>
          <x14:cfRule type="expression" priority="4" id="{00000000-000E-0000-0800-000004000000}">
            <xm:f>AND(G2&lt;&gt;"", IFERROR(INDEX('Recommendations'!$G$2:$G$273, MATCH(G2,'Recommendations'!$B$2:$B$273,0))="Failed", FALSE))</xm:f>
            <x14:dxf>
              <font>
                <color rgb="FF000000"/>
              </font>
              <fill>
                <patternFill>
                  <bgColor rgb="FFD82891"/>
                </patternFill>
              </fill>
            </x14:dxf>
          </x14:cfRule>
          <x14:cfRule type="expression" priority="5" id="{00000000-000E-0000-0800-000005000000}">
            <xm:f>AND(G2&lt;&gt;"", IFERROR(INDEX('Recommendations'!$G$2:$G$273, MATCH(G2,'Recommendations'!$B$2:$B$273,0))="Risk Accepted", FALSE))</xm:f>
            <x14:dxf>
              <font>
                <color rgb="FF000000"/>
              </font>
              <fill>
                <patternFill>
                  <bgColor rgb="FFD9D9D9"/>
                </patternFill>
              </fill>
            </x14:dxf>
          </x14:cfRule>
          <x14:cfRule type="expression" priority="6" id="{00000000-000E-0000-0800-000006000000}">
            <xm:f>AND(G2&lt;&gt;"", IFERROR(INDEX('Recommendations'!$G$2:$G$273, MATCH(G2,'Recommendations'!$B$2:$B$273,0))="N/A",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Server 2022 (Stand-Alone) - SHGIR</dc:title>
  <dc:subject>Generated on: 2026-06-08 23:44:11</dc:subject>
  <dc:creator>Anicet Fopa Tchoffo</dc:creator>
  <cp:keywords>Baseline;Hardening;Microsoft;SCT;Windows</cp:keywords>
  <dc:description>Baseline Developed By: Microsoft</dc:description>
  <cp:lastModifiedBy>Anicet Fopa Tchoffo</cp:lastModifiedBy>
  <dcterms:modified xsi:type="dcterms:W3CDTF">2026-06-08T22:44:27Z</dcterms:modified>
  <cp:category>MS-SCT-WINDOWS</cp:category>
  <cp:contentStatus>Draft</cp:contentStatus>
</cp:coreProperties>
</file>